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8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xr:revisionPtr revIDLastSave="0" documentId="71777CC5BDC07FAE32B1CCA7F12FDF0F51FA055F" xr6:coauthVersionLast="26" xr6:coauthVersionMax="26" xr10:uidLastSave="{00000000-0000-0000-0000-000000000000}"/>
  <bookViews>
    <workbookView xWindow="0" yWindow="0" windowWidth="19170" windowHeight="6780" activeTab="4" xr2:uid="{00000000-000D-0000-FFFF-FFFF00000000}"/>
  </bookViews>
  <sheets>
    <sheet name="pmsocho" sheetId="10" r:id="rId1"/>
    <sheet name="ex-768" sheetId="8" r:id="rId2"/>
    <sheet name="ex-768 zrobione" sheetId="6" r:id="rId3"/>
    <sheet name="Hall of Fame" sheetId="9" r:id="rId4"/>
    <sheet name="Rozwiązania" sheetId="4" r:id="rId5"/>
  </sheets>
  <definedNames>
    <definedName name="_xlnm._FilterDatabase" localSheetId="4" hidden="1">Rozwiązania!$A$7:$E$64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G3" i="4" l="1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3" i="6"/>
  <c r="E36" i="4"/>
  <c r="D36" i="4" l="1"/>
  <c r="E42" i="4"/>
  <c r="E64" i="4"/>
  <c r="D64" i="4" l="1"/>
  <c r="D42" i="4"/>
  <c r="E8" i="4"/>
  <c r="E27" i="4"/>
  <c r="E60" i="4"/>
  <c r="E46" i="4"/>
  <c r="E50" i="4"/>
  <c r="E58" i="4"/>
  <c r="E25" i="4"/>
  <c r="E30" i="4"/>
  <c r="E48" i="4"/>
  <c r="E31" i="4"/>
  <c r="E56" i="4"/>
  <c r="E53" i="4"/>
  <c r="E19" i="4"/>
  <c r="E44" i="4"/>
  <c r="E37" i="4"/>
  <c r="E33" i="4"/>
  <c r="E14" i="4"/>
  <c r="E54" i="4"/>
  <c r="E35" i="4"/>
  <c r="E32" i="4"/>
  <c r="E23" i="4"/>
  <c r="E63" i="4"/>
  <c r="E34" i="4"/>
  <c r="E18" i="4"/>
  <c r="E47" i="4"/>
  <c r="E51" i="4"/>
  <c r="E24" i="4"/>
  <c r="E9" i="4"/>
  <c r="E52" i="4"/>
  <c r="E43" i="4"/>
  <c r="E28" i="4"/>
  <c r="E49" i="4"/>
  <c r="E39" i="4"/>
  <c r="E59" i="4"/>
  <c r="E20" i="4"/>
  <c r="E21" i="4"/>
  <c r="E17" i="4"/>
  <c r="E13" i="4"/>
  <c r="E10" i="4"/>
  <c r="E55" i="4"/>
  <c r="E15" i="4"/>
  <c r="E12" i="4"/>
  <c r="E40" i="4"/>
  <c r="E61" i="4"/>
  <c r="E11" i="4"/>
  <c r="E41" i="4"/>
  <c r="E22" i="4"/>
  <c r="E62" i="4"/>
  <c r="E26" i="4"/>
  <c r="E57" i="4"/>
  <c r="E45" i="4"/>
  <c r="E16" i="4"/>
  <c r="E29" i="4"/>
  <c r="E38" i="4"/>
  <c r="D49" i="4" l="1"/>
  <c r="D39" i="4"/>
  <c r="D46" i="4"/>
  <c r="D10" i="4"/>
  <c r="D25" i="4"/>
  <c r="D12" i="4"/>
  <c r="D23" i="4"/>
  <c r="D32" i="4"/>
  <c r="D61" i="4"/>
  <c r="D8" i="4"/>
  <c r="D45" i="4"/>
  <c r="D51" i="4"/>
  <c r="D56" i="4"/>
  <c r="D50" i="4"/>
  <c r="D22" i="4"/>
  <c r="D37" i="4"/>
  <c r="D26" i="4"/>
  <c r="D15" i="4"/>
  <c r="D35" i="4"/>
  <c r="D34" i="4"/>
  <c r="D47" i="4"/>
  <c r="D9" i="4"/>
  <c r="D40" i="4"/>
  <c r="D29" i="4"/>
  <c r="D63" i="4"/>
  <c r="D55" i="4"/>
  <c r="D44" i="4"/>
  <c r="D53" i="4"/>
  <c r="D58" i="4"/>
  <c r="D13" i="4"/>
  <c r="D24" i="4"/>
  <c r="D57" i="4"/>
  <c r="D30" i="4"/>
  <c r="D38" i="4"/>
  <c r="D60" i="4"/>
  <c r="D27" i="4"/>
  <c r="D43" i="4"/>
  <c r="D16" i="4"/>
  <c r="D31" i="4"/>
  <c r="D18" i="4"/>
  <c r="D59" i="4"/>
  <c r="D17" i="4"/>
  <c r="D54" i="4"/>
  <c r="D48" i="4"/>
  <c r="D52" i="4"/>
  <c r="D41" i="4"/>
  <c r="D33" i="4"/>
  <c r="D62" i="4"/>
  <c r="D28" i="4"/>
  <c r="D14" i="4"/>
  <c r="D21" i="4"/>
  <c r="D11" i="4"/>
  <c r="D19" i="4"/>
  <c r="D20" i="4"/>
</calcChain>
</file>

<file path=xl/sharedStrings.xml><?xml version="1.0" encoding="utf-8"?>
<sst xmlns="http://schemas.openxmlformats.org/spreadsheetml/2006/main" count="129" uniqueCount="69">
  <si>
    <t>Data</t>
  </si>
  <si>
    <t>Nr tygodnia</t>
  </si>
  <si>
    <t>Bill Szysz</t>
  </si>
  <si>
    <t>Filip Borkowski</t>
  </si>
  <si>
    <t>Arturo Arcik</t>
  </si>
  <si>
    <t>Bartłomiej Aniszewski</t>
  </si>
  <si>
    <t>bielik151</t>
  </si>
  <si>
    <t>Olgierd Kłosiński</t>
  </si>
  <si>
    <t>Tomasz Radwan</t>
  </si>
  <si>
    <t>Paweł Bartela</t>
  </si>
  <si>
    <t>Rafał Florczak</t>
  </si>
  <si>
    <t>Marcin Szczepaniak</t>
  </si>
  <si>
    <t>Maciej Głowski</t>
  </si>
  <si>
    <t>Rafał Folęga</t>
  </si>
  <si>
    <t>Marcin Łuczun</t>
  </si>
  <si>
    <t>Andrzej Jarosławski</t>
  </si>
  <si>
    <t>Tomek</t>
  </si>
  <si>
    <t>Krzysztof Żołnierzak</t>
  </si>
  <si>
    <t>Agnieszka</t>
  </si>
  <si>
    <t>Grzegorz Nawalany</t>
  </si>
  <si>
    <t>Dorota Korzeńska</t>
  </si>
  <si>
    <t>Piotr Piestrzeniewicz</t>
  </si>
  <si>
    <t>Michał Krala</t>
  </si>
  <si>
    <t>Czarek Radomski</t>
  </si>
  <si>
    <t>Karol Łukowski</t>
  </si>
  <si>
    <t>Mateusz Kowalski</t>
  </si>
  <si>
    <t>Łukasz Szymczyk</t>
  </si>
  <si>
    <t>Marcin Grochowski</t>
  </si>
  <si>
    <t>Grisz Misza</t>
  </si>
  <si>
    <t>Jakub Krupa</t>
  </si>
  <si>
    <t>Waldek</t>
  </si>
  <si>
    <t>Sebastian Pilarczyk</t>
  </si>
  <si>
    <t>Jacek Taczała</t>
  </si>
  <si>
    <t>Paweł Cepek</t>
  </si>
  <si>
    <t>Filip Miecznikowski</t>
  </si>
  <si>
    <t>Adam Trzeciak</t>
  </si>
  <si>
    <t>Paweł Górczyński</t>
  </si>
  <si>
    <t>Anhelika</t>
  </si>
  <si>
    <t>Aron Możejko</t>
  </si>
  <si>
    <t>Paweł Płaza</t>
  </si>
  <si>
    <t>Piotr Jachacy</t>
  </si>
  <si>
    <t>Jarosław Warda</t>
  </si>
  <si>
    <t>Jacek Kaliński</t>
  </si>
  <si>
    <t>Iwona Bilska</t>
  </si>
  <si>
    <t>Piotr Bednarczuk</t>
  </si>
  <si>
    <t>Krzysztof Stokłosa</t>
  </si>
  <si>
    <t>Andrzej Nowicki</t>
  </si>
  <si>
    <t>Kamil Wo</t>
  </si>
  <si>
    <t>Hubert Rukszto</t>
  </si>
  <si>
    <t>Patryk Kalkowski</t>
  </si>
  <si>
    <t>Grzegorz Wiśniewski</t>
  </si>
  <si>
    <t>Adrian Stęplowski</t>
  </si>
  <si>
    <t>Adrian Gajcy</t>
  </si>
  <si>
    <t>kto</t>
  </si>
  <si>
    <t>Formuła</t>
  </si>
  <si>
    <t>długość</t>
  </si>
  <si>
    <t>formuła tekst</t>
  </si>
  <si>
    <t>Zbigniew Kacprowicz</t>
  </si>
  <si>
    <t>Małgorzata Petzel</t>
  </si>
  <si>
    <t>Krzysztof Palowski</t>
  </si>
  <si>
    <t>Maciej (Manchaj)</t>
  </si>
  <si>
    <t>Artur (19artur69)</t>
  </si>
  <si>
    <t>Tomasz (Tomi Dab)</t>
  </si>
  <si>
    <t>Zwycięzca</t>
  </si>
  <si>
    <t>Nagroda pocieszenia</t>
  </si>
  <si>
    <t>LP</t>
  </si>
  <si>
    <t>excel-766 - Konkurs - Wyznacz numer tygodnia i rok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</si>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</sst>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 diagonalUp="1" diagonalDown="1">
      <left/>
      <right/>
      <top/>
      <bottom/>
      <diagonal style="thin">
        <color rgb="FFFF0000"/>
      </diagonal>
    </border>
  </borders>
  <cellStyleXfs count="3">
    <xf numFmtId="0" fontId="0" fillId="0" borderId="0"/>
    <xf numFmtId="0" fontId="1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3" borderId="0" xfId="1"/>
    <xf numFmtId="14" fontId="0" fillId="2" borderId="0" xfId="0" applyNumberFormat="1" applyFill="1"/>
    <xf numFmtId="0" fontId="2" fillId="0" borderId="0" xfId="0" applyFont="1"/>
    <xf numFmtId="0" fontId="2" fillId="4" borderId="0" xfId="0" applyFont="1" applyFill="1"/>
    <xf numFmtId="0" fontId="2" fillId="0" borderId="1" xfId="0" applyFont="1" applyBorder="1"/>
    <xf numFmtId="0" fontId="2" fillId="0" borderId="0" xfId="0" applyFont="1" applyBorder="1"/>
    <xf numFmtId="14" fontId="0" fillId="0" borderId="0" xfId="0" applyNumberFormat="1" applyFill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2"/>
    <xf numFmtId="0" fontId="7" fillId="0" borderId="0" xfId="0" applyFont="1"/>
    <xf numFmtId="0" fontId="2" fillId="5" borderId="0" xfId="0" applyFont="1" applyFill="1"/>
    <xf numFmtId="0" fontId="2" fillId="0" borderId="0" xfId="0" applyFont="1" applyFill="1"/>
    <xf numFmtId="0" fontId="0" fillId="2" borderId="0" xfId="0" applyNumberFormat="1" applyFill="1"/>
    <xf numFmtId="0" fontId="8" fillId="0" borderId="0" xfId="0" applyFont="1"/>
    <xf numFmtId="0" fontId="6" fillId="0" borderId="0" xfId="0" applyFont="1"/>
    <xf numFmtId="0" fontId="9" fillId="0" borderId="0" xfId="2" applyFont="1"/>
    <xf numFmtId="0" fontId="10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C054AF-AC81-4DEE-856B-CD317C02B78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D5CC5B1D-506B-4A8D-8999-5EEF3CD3B66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23B8120-0F38-4ACA-915A-3B3B41F1DDB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1EDA904-2C9A-4CF7-9939-CBFB8252B0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36908</xdr:colOff>
      <xdr:row>4</xdr:row>
      <xdr:rowOff>129779</xdr:rowOff>
    </xdr:from>
    <xdr:to>
      <xdr:col>6</xdr:col>
      <xdr:colOff>551042</xdr:colOff>
      <xdr:row>13</xdr:row>
      <xdr:rowOff>5755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483D960-5229-4C5C-8747-2B2D9FAE7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8221" y="891779"/>
          <a:ext cx="1728571" cy="15904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170258</xdr:colOff>
      <xdr:row>4</xdr:row>
      <xdr:rowOff>113110</xdr:rowOff>
    </xdr:from>
    <xdr:to>
      <xdr:col>10</xdr:col>
      <xdr:colOff>74792</xdr:colOff>
      <xdr:row>12</xdr:row>
      <xdr:rowOff>179586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9087F62-9FBE-4D5F-9541-344AE5CA3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3227" y="875110"/>
          <a:ext cx="1726190" cy="15904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4</xdr:row>
      <xdr:rowOff>82153</xdr:rowOff>
    </xdr:from>
    <xdr:to>
      <xdr:col>7</xdr:col>
      <xdr:colOff>104559</xdr:colOff>
      <xdr:row>12</xdr:row>
      <xdr:rowOff>148629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8A1D4A2-A95D-4B3D-99D7-C5085434B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0" y="844153"/>
          <a:ext cx="1728571" cy="15904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366712</xdr:colOff>
      <xdr:row>4</xdr:row>
      <xdr:rowOff>119062</xdr:rowOff>
    </xdr:from>
    <xdr:to>
      <xdr:col>10</xdr:col>
      <xdr:colOff>271246</xdr:colOff>
      <xdr:row>12</xdr:row>
      <xdr:rowOff>185538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F8885E7-B82C-4C2D-A15B-0B3D049E9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48275" y="881062"/>
          <a:ext cx="1726190" cy="15904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236391</xdr:colOff>
      <xdr:row>2</xdr:row>
      <xdr:rowOff>124810</xdr:rowOff>
    </xdr:from>
    <xdr:to>
      <xdr:col>7</xdr:col>
      <xdr:colOff>512378</xdr:colOff>
      <xdr:row>9</xdr:row>
      <xdr:rowOff>56484</xdr:rowOff>
    </xdr:to>
    <xdr:pic>
      <xdr:nvPicPr>
        <xdr:cNvPr id="5" name="Obraz 4" descr="Znalezione obrazy dla zapytania hall of fame">
          <a:extLst>
            <a:ext uri="{FF2B5EF4-FFF2-40B4-BE49-F238E27FC236}">
              <a16:creationId xmlns:a16="http://schemas.microsoft.com/office/drawing/2014/main" id="{9DBAC6BD-7DF1-45DB-803F-A2E59406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5736" y="2029810"/>
          <a:ext cx="1497815" cy="1265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youtube.com/edit?o=U&amp;video_id=LMOmJ0gt7L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6269-6462-460B-A4E8-24150E8A8BBF}">
  <dimension ref="A1:K2"/>
  <sheetViews>
    <sheetView showGridLines="0" showRowColHeaders="0" zoomScale="115" zoomScaleNormal="115" workbookViewId="0">
      <selection activeCell="J9" sqref="J9"/>
    </sheetView>
  </sheetViews>
  <sheetFormatPr defaultRowHeight="15" x14ac:dyDescent="0.25"/>
  <cols>
    <col min="1" max="9" width="9.140625" style="17"/>
    <col min="10" max="10" width="10.140625" style="17" customWidth="1"/>
    <col min="11" max="11" width="10.28515625" style="17" customWidth="1"/>
    <col min="12" max="16384" width="9.140625" style="17"/>
  </cols>
  <sheetData>
    <row r="1" spans="1:11" ht="26.25" x14ac:dyDescent="0.4">
      <c r="A1" s="16" t="s">
        <v>67</v>
      </c>
    </row>
    <row r="2" spans="1:11" ht="26.25" x14ac:dyDescent="0.4">
      <c r="A2" s="16" t="s">
        <v>68</v>
      </c>
      <c r="F2" s="18"/>
      <c r="I2" s="19"/>
      <c r="J2" s="19"/>
      <c r="K2" s="1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4884-BF49-43B9-8F2B-8E4F08891575}">
  <dimension ref="B1:E27"/>
  <sheetViews>
    <sheetView zoomScale="160" zoomScaleNormal="160" workbookViewId="0"/>
  </sheetViews>
  <sheetFormatPr defaultRowHeight="15" x14ac:dyDescent="0.25"/>
  <cols>
    <col min="2" max="2" width="13.7109375" customWidth="1"/>
    <col min="3" max="3" width="11.28515625" bestFit="1" customWidth="1"/>
  </cols>
  <sheetData>
    <row r="1" spans="2:5" x14ac:dyDescent="0.25">
      <c r="E1" s="11" t="s">
        <v>66</v>
      </c>
    </row>
    <row r="2" spans="2:5" x14ac:dyDescent="0.25">
      <c r="B2" s="1" t="s">
        <v>0</v>
      </c>
      <c r="C2" s="1" t="s">
        <v>1</v>
      </c>
    </row>
    <row r="3" spans="2:5" x14ac:dyDescent="0.25">
      <c r="B3" s="7">
        <v>41274</v>
      </c>
      <c r="C3" s="15"/>
    </row>
    <row r="4" spans="2:5" x14ac:dyDescent="0.25">
      <c r="B4" s="7">
        <v>41639</v>
      </c>
      <c r="C4" s="15"/>
    </row>
    <row r="5" spans="2:5" x14ac:dyDescent="0.25">
      <c r="B5" s="7">
        <v>42004</v>
      </c>
      <c r="C5" s="15"/>
    </row>
    <row r="6" spans="2:5" x14ac:dyDescent="0.25">
      <c r="B6" s="7">
        <v>42369</v>
      </c>
      <c r="C6" s="15"/>
    </row>
    <row r="7" spans="2:5" x14ac:dyDescent="0.25">
      <c r="B7" s="7">
        <v>42735</v>
      </c>
      <c r="C7" s="15"/>
    </row>
    <row r="8" spans="2:5" x14ac:dyDescent="0.25">
      <c r="B8" s="7">
        <v>43100</v>
      </c>
      <c r="C8" s="15"/>
    </row>
    <row r="9" spans="2:5" x14ac:dyDescent="0.25">
      <c r="B9" s="7">
        <v>43465</v>
      </c>
      <c r="C9" s="15"/>
    </row>
    <row r="10" spans="2:5" x14ac:dyDescent="0.25">
      <c r="B10" s="7">
        <v>43830</v>
      </c>
      <c r="C10" s="15"/>
    </row>
    <row r="11" spans="2:5" x14ac:dyDescent="0.25">
      <c r="B11" s="7">
        <v>44196</v>
      </c>
      <c r="C11" s="15"/>
    </row>
    <row r="12" spans="2:5" x14ac:dyDescent="0.25">
      <c r="B12" s="7">
        <v>44561</v>
      </c>
      <c r="C12" s="15"/>
    </row>
    <row r="13" spans="2:5" x14ac:dyDescent="0.25">
      <c r="B13" s="7">
        <v>44926</v>
      </c>
      <c r="C13" s="15"/>
    </row>
    <row r="14" spans="2:5" x14ac:dyDescent="0.25">
      <c r="B14" s="7">
        <v>45291</v>
      </c>
      <c r="C14" s="15"/>
    </row>
    <row r="15" spans="2:5" x14ac:dyDescent="0.25">
      <c r="B15" s="7">
        <v>45657</v>
      </c>
      <c r="C15" s="15"/>
    </row>
    <row r="16" spans="2:5" x14ac:dyDescent="0.25">
      <c r="B16" s="7">
        <v>46022</v>
      </c>
      <c r="C16" s="15"/>
    </row>
    <row r="17" spans="2:3" x14ac:dyDescent="0.25">
      <c r="B17" s="7">
        <v>39083</v>
      </c>
      <c r="C17" s="15"/>
    </row>
    <row r="18" spans="2:3" x14ac:dyDescent="0.25">
      <c r="B18" s="7">
        <v>39448</v>
      </c>
      <c r="C18" s="15"/>
    </row>
    <row r="19" spans="2:3" x14ac:dyDescent="0.25">
      <c r="B19" s="7">
        <v>39814</v>
      </c>
      <c r="C19" s="15"/>
    </row>
    <row r="20" spans="2:3" x14ac:dyDescent="0.25">
      <c r="B20" s="7">
        <v>40179</v>
      </c>
      <c r="C20" s="15"/>
    </row>
    <row r="21" spans="2:3" x14ac:dyDescent="0.25">
      <c r="B21" s="7">
        <v>40544</v>
      </c>
      <c r="C21" s="15"/>
    </row>
    <row r="22" spans="2:3" x14ac:dyDescent="0.25">
      <c r="B22" s="7">
        <v>40909</v>
      </c>
      <c r="C22" s="15"/>
    </row>
    <row r="23" spans="2:3" x14ac:dyDescent="0.25">
      <c r="B23" s="7">
        <v>41275</v>
      </c>
      <c r="C23" s="15"/>
    </row>
    <row r="24" spans="2:3" x14ac:dyDescent="0.25">
      <c r="B24" s="7">
        <v>41640</v>
      </c>
      <c r="C24" s="15"/>
    </row>
    <row r="25" spans="2:3" x14ac:dyDescent="0.25">
      <c r="B25" s="7">
        <v>42005</v>
      </c>
      <c r="C25" s="15"/>
    </row>
    <row r="26" spans="2:3" x14ac:dyDescent="0.25">
      <c r="B26" s="7">
        <v>42370</v>
      </c>
      <c r="C26" s="15"/>
    </row>
    <row r="27" spans="2:3" x14ac:dyDescent="0.25">
      <c r="B27" s="7">
        <v>42736</v>
      </c>
      <c r="C27" s="15"/>
    </row>
  </sheetData>
  <hyperlinks>
    <hyperlink ref="E1" r:id="rId1" display="https://www.youtube.com/edit?o=U&amp;video_id=LMOmJ0gt7LM" xr:uid="{19BBA644-36E4-41CD-B0F3-F3F7F59BAB4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5C7B-07E6-4D66-B6FC-9B4E01C158D3}">
  <dimension ref="B2:C27"/>
  <sheetViews>
    <sheetView zoomScale="160" zoomScaleNormal="160" workbookViewId="0">
      <selection activeCell="B1" sqref="B1"/>
    </sheetView>
  </sheetViews>
  <sheetFormatPr defaultRowHeight="15" x14ac:dyDescent="0.25"/>
  <cols>
    <col min="2" max="2" width="13.85546875" customWidth="1"/>
    <col min="3" max="3" width="11.28515625" bestFit="1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2">
        <v>41274</v>
      </c>
      <c r="C3" t="str">
        <f>YEAR(B3-WEEKDAY(B3,2)+4)&amp;"/"&amp;TEXT(WEEKNUM(B3,21),"00")</f>
        <v>2013/01</v>
      </c>
    </row>
    <row r="4" spans="2:3" x14ac:dyDescent="0.25">
      <c r="B4" s="2">
        <v>41639</v>
      </c>
      <c r="C4" t="str">
        <f t="shared" ref="C4:C27" si="0">YEAR(B4-WEEKDAY(B4,2)+4)&amp;"/"&amp;TEXT(WEEKNUM(B4,21),"00")</f>
        <v>2014/01</v>
      </c>
    </row>
    <row r="5" spans="2:3" x14ac:dyDescent="0.25">
      <c r="B5" s="2">
        <v>42004</v>
      </c>
      <c r="C5" t="str">
        <f t="shared" si="0"/>
        <v>2015/01</v>
      </c>
    </row>
    <row r="6" spans="2:3" x14ac:dyDescent="0.25">
      <c r="B6" s="2">
        <v>42369</v>
      </c>
      <c r="C6" t="str">
        <f t="shared" si="0"/>
        <v>2015/53</v>
      </c>
    </row>
    <row r="7" spans="2:3" x14ac:dyDescent="0.25">
      <c r="B7" s="2">
        <v>42735</v>
      </c>
      <c r="C7" t="str">
        <f t="shared" si="0"/>
        <v>2016/52</v>
      </c>
    </row>
    <row r="8" spans="2:3" x14ac:dyDescent="0.25">
      <c r="B8" s="2">
        <v>43100</v>
      </c>
      <c r="C8" t="str">
        <f t="shared" si="0"/>
        <v>2017/52</v>
      </c>
    </row>
    <row r="9" spans="2:3" x14ac:dyDescent="0.25">
      <c r="B9" s="2">
        <v>43465</v>
      </c>
      <c r="C9" t="str">
        <f t="shared" si="0"/>
        <v>2019/01</v>
      </c>
    </row>
    <row r="10" spans="2:3" x14ac:dyDescent="0.25">
      <c r="B10" s="2">
        <v>43830</v>
      </c>
      <c r="C10" t="str">
        <f t="shared" si="0"/>
        <v>2020/01</v>
      </c>
    </row>
    <row r="11" spans="2:3" x14ac:dyDescent="0.25">
      <c r="B11" s="2">
        <v>44196</v>
      </c>
      <c r="C11" t="str">
        <f t="shared" si="0"/>
        <v>2020/53</v>
      </c>
    </row>
    <row r="12" spans="2:3" x14ac:dyDescent="0.25">
      <c r="B12" s="2">
        <v>44561</v>
      </c>
      <c r="C12" t="str">
        <f t="shared" si="0"/>
        <v>2021/52</v>
      </c>
    </row>
    <row r="13" spans="2:3" x14ac:dyDescent="0.25">
      <c r="B13" s="2">
        <v>44926</v>
      </c>
      <c r="C13" t="str">
        <f t="shared" si="0"/>
        <v>2022/52</v>
      </c>
    </row>
    <row r="14" spans="2:3" x14ac:dyDescent="0.25">
      <c r="B14" s="2">
        <v>45291</v>
      </c>
      <c r="C14" t="str">
        <f t="shared" si="0"/>
        <v>2023/52</v>
      </c>
    </row>
    <row r="15" spans="2:3" x14ac:dyDescent="0.25">
      <c r="B15" s="2">
        <v>45657</v>
      </c>
      <c r="C15" t="str">
        <f t="shared" si="0"/>
        <v>2025/01</v>
      </c>
    </row>
    <row r="16" spans="2:3" x14ac:dyDescent="0.25">
      <c r="B16" s="2">
        <v>46022</v>
      </c>
      <c r="C16" t="str">
        <f t="shared" si="0"/>
        <v>2026/01</v>
      </c>
    </row>
    <row r="17" spans="2:3" x14ac:dyDescent="0.25">
      <c r="B17" s="2">
        <v>39083</v>
      </c>
      <c r="C17" t="str">
        <f t="shared" si="0"/>
        <v>2007/01</v>
      </c>
    </row>
    <row r="18" spans="2:3" x14ac:dyDescent="0.25">
      <c r="B18" s="2">
        <v>39448</v>
      </c>
      <c r="C18" t="str">
        <f t="shared" si="0"/>
        <v>2008/01</v>
      </c>
    </row>
    <row r="19" spans="2:3" x14ac:dyDescent="0.25">
      <c r="B19" s="2">
        <v>39814</v>
      </c>
      <c r="C19" t="str">
        <f t="shared" si="0"/>
        <v>2009/01</v>
      </c>
    </row>
    <row r="20" spans="2:3" x14ac:dyDescent="0.25">
      <c r="B20" s="2">
        <v>40179</v>
      </c>
      <c r="C20" t="str">
        <f t="shared" si="0"/>
        <v>2009/53</v>
      </c>
    </row>
    <row r="21" spans="2:3" x14ac:dyDescent="0.25">
      <c r="B21" s="2">
        <v>40544</v>
      </c>
      <c r="C21" t="str">
        <f t="shared" si="0"/>
        <v>2010/52</v>
      </c>
    </row>
    <row r="22" spans="2:3" x14ac:dyDescent="0.25">
      <c r="B22" s="2">
        <v>40909</v>
      </c>
      <c r="C22" t="str">
        <f t="shared" si="0"/>
        <v>2011/52</v>
      </c>
    </row>
    <row r="23" spans="2:3" x14ac:dyDescent="0.25">
      <c r="B23" s="2">
        <v>41275</v>
      </c>
      <c r="C23" t="str">
        <f t="shared" si="0"/>
        <v>2013/01</v>
      </c>
    </row>
    <row r="24" spans="2:3" x14ac:dyDescent="0.25">
      <c r="B24" s="2">
        <v>41640</v>
      </c>
      <c r="C24" t="str">
        <f t="shared" si="0"/>
        <v>2014/01</v>
      </c>
    </row>
    <row r="25" spans="2:3" x14ac:dyDescent="0.25">
      <c r="B25" s="2">
        <v>42005</v>
      </c>
      <c r="C25" t="str">
        <f t="shared" si="0"/>
        <v>2015/01</v>
      </c>
    </row>
    <row r="26" spans="2:3" x14ac:dyDescent="0.25">
      <c r="B26" s="2">
        <v>42370</v>
      </c>
      <c r="C26" t="str">
        <f t="shared" si="0"/>
        <v>2015/53</v>
      </c>
    </row>
    <row r="27" spans="2:3" x14ac:dyDescent="0.25">
      <c r="B27" s="2">
        <v>42736</v>
      </c>
      <c r="C27" t="str">
        <f t="shared" si="0"/>
        <v>2016/52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BEA6-B24A-430A-9984-C74F72FB481D}">
  <dimension ref="B2:E30"/>
  <sheetViews>
    <sheetView showGridLines="0" zoomScale="145" zoomScaleNormal="145" workbookViewId="0">
      <selection activeCell="C6" sqref="C6"/>
    </sheetView>
  </sheetViews>
  <sheetFormatPr defaultRowHeight="15" x14ac:dyDescent="0.25"/>
  <cols>
    <col min="1" max="1" width="3.5703125" customWidth="1"/>
    <col min="2" max="2" width="25" customWidth="1"/>
    <col min="3" max="3" width="21.42578125" customWidth="1"/>
    <col min="4" max="4" width="20.42578125" customWidth="1"/>
    <col min="5" max="5" width="20.7109375" customWidth="1"/>
  </cols>
  <sheetData>
    <row r="2" spans="2:5" x14ac:dyDescent="0.25">
      <c r="B2" s="6" t="s">
        <v>35</v>
      </c>
      <c r="C2" s="3" t="s">
        <v>20</v>
      </c>
      <c r="D2" s="3" t="s">
        <v>59</v>
      </c>
      <c r="E2" s="3" t="s">
        <v>33</v>
      </c>
    </row>
    <row r="3" spans="2:5" x14ac:dyDescent="0.25">
      <c r="B3" s="3" t="s">
        <v>52</v>
      </c>
      <c r="C3" s="3" t="s">
        <v>3</v>
      </c>
      <c r="D3" s="3" t="s">
        <v>45</v>
      </c>
      <c r="E3" s="3" t="s">
        <v>36</v>
      </c>
    </row>
    <row r="4" spans="2:5" x14ac:dyDescent="0.25">
      <c r="B4" s="3" t="s">
        <v>51</v>
      </c>
      <c r="C4" s="3" t="s">
        <v>34</v>
      </c>
      <c r="D4" s="13" t="s">
        <v>17</v>
      </c>
      <c r="E4" s="3" t="s">
        <v>39</v>
      </c>
    </row>
    <row r="5" spans="2:5" x14ac:dyDescent="0.25">
      <c r="B5" s="14" t="s">
        <v>18</v>
      </c>
      <c r="C5" s="3" t="s">
        <v>28</v>
      </c>
      <c r="D5" s="3" t="s">
        <v>26</v>
      </c>
      <c r="E5" s="3" t="s">
        <v>44</v>
      </c>
    </row>
    <row r="6" spans="2:5" x14ac:dyDescent="0.25">
      <c r="B6" s="3" t="s">
        <v>15</v>
      </c>
      <c r="C6" s="13" t="s">
        <v>19</v>
      </c>
      <c r="D6" s="3" t="s">
        <v>60</v>
      </c>
      <c r="E6" s="14" t="s">
        <v>40</v>
      </c>
    </row>
    <row r="7" spans="2:5" x14ac:dyDescent="0.25">
      <c r="B7" s="3" t="s">
        <v>46</v>
      </c>
      <c r="C7" s="3" t="s">
        <v>50</v>
      </c>
      <c r="D7" s="3" t="s">
        <v>12</v>
      </c>
      <c r="E7" s="3" t="s">
        <v>21</v>
      </c>
    </row>
    <row r="8" spans="2:5" x14ac:dyDescent="0.25">
      <c r="B8" s="3" t="s">
        <v>37</v>
      </c>
      <c r="C8" s="3" t="s">
        <v>48</v>
      </c>
      <c r="D8" s="3" t="s">
        <v>58</v>
      </c>
      <c r="E8" s="13" t="s">
        <v>10</v>
      </c>
    </row>
    <row r="9" spans="2:5" x14ac:dyDescent="0.25">
      <c r="B9" s="3" t="s">
        <v>38</v>
      </c>
      <c r="C9" s="3" t="s">
        <v>43</v>
      </c>
      <c r="D9" s="3" t="s">
        <v>27</v>
      </c>
      <c r="E9" s="3" t="s">
        <v>13</v>
      </c>
    </row>
    <row r="10" spans="2:5" x14ac:dyDescent="0.25">
      <c r="B10" s="3" t="s">
        <v>61</v>
      </c>
      <c r="C10" s="3" t="s">
        <v>42</v>
      </c>
      <c r="D10" s="3" t="s">
        <v>14</v>
      </c>
      <c r="E10" s="3" t="s">
        <v>31</v>
      </c>
    </row>
    <row r="11" spans="2:5" x14ac:dyDescent="0.25">
      <c r="B11" s="3" t="s">
        <v>4</v>
      </c>
      <c r="C11" s="3" t="s">
        <v>32</v>
      </c>
      <c r="D11" s="3" t="s">
        <v>11</v>
      </c>
      <c r="E11" s="3" t="s">
        <v>62</v>
      </c>
    </row>
    <row r="12" spans="2:5" x14ac:dyDescent="0.25">
      <c r="B12" s="3" t="s">
        <v>5</v>
      </c>
      <c r="C12" s="3" t="s">
        <v>29</v>
      </c>
      <c r="D12" s="3" t="s">
        <v>25</v>
      </c>
      <c r="E12" s="3" t="s">
        <v>8</v>
      </c>
    </row>
    <row r="13" spans="2:5" x14ac:dyDescent="0.25">
      <c r="B13" s="3" t="s">
        <v>6</v>
      </c>
      <c r="C13" s="3" t="s">
        <v>41</v>
      </c>
      <c r="D13" s="3" t="s">
        <v>22</v>
      </c>
      <c r="E13" s="3" t="s">
        <v>16</v>
      </c>
    </row>
    <row r="14" spans="2:5" x14ac:dyDescent="0.25">
      <c r="B14" s="13" t="s">
        <v>2</v>
      </c>
      <c r="C14" s="3" t="s">
        <v>47</v>
      </c>
      <c r="D14" s="3" t="s">
        <v>7</v>
      </c>
      <c r="E14" s="3" t="s">
        <v>30</v>
      </c>
    </row>
    <row r="15" spans="2:5" x14ac:dyDescent="0.25">
      <c r="B15" s="3" t="s">
        <v>23</v>
      </c>
      <c r="C15" s="3" t="s">
        <v>24</v>
      </c>
      <c r="D15" s="3" t="s">
        <v>49</v>
      </c>
      <c r="E15" s="3" t="s">
        <v>57</v>
      </c>
    </row>
    <row r="16" spans="2:5" x14ac:dyDescent="0.25">
      <c r="D16" s="3" t="s">
        <v>9</v>
      </c>
    </row>
    <row r="17" spans="4:4" x14ac:dyDescent="0.25">
      <c r="D17" s="3"/>
    </row>
    <row r="18" spans="4:4" x14ac:dyDescent="0.25">
      <c r="D18" s="3"/>
    </row>
    <row r="19" spans="4:4" x14ac:dyDescent="0.25">
      <c r="D19" s="3"/>
    </row>
    <row r="20" spans="4:4" x14ac:dyDescent="0.25">
      <c r="D20" s="3"/>
    </row>
    <row r="21" spans="4:4" x14ac:dyDescent="0.25">
      <c r="D21" s="3"/>
    </row>
    <row r="22" spans="4:4" x14ac:dyDescent="0.25">
      <c r="D22" s="3"/>
    </row>
    <row r="23" spans="4:4" x14ac:dyDescent="0.25">
      <c r="D23" s="3"/>
    </row>
    <row r="24" spans="4:4" x14ac:dyDescent="0.25">
      <c r="D24" s="3"/>
    </row>
    <row r="25" spans="4:4" x14ac:dyDescent="0.25">
      <c r="D25" s="3"/>
    </row>
    <row r="26" spans="4:4" x14ac:dyDescent="0.25">
      <c r="D26" s="3"/>
    </row>
    <row r="27" spans="4:4" x14ac:dyDescent="0.25">
      <c r="D27" s="3"/>
    </row>
    <row r="28" spans="4:4" x14ac:dyDescent="0.25">
      <c r="D28" s="3"/>
    </row>
    <row r="29" spans="4:4" x14ac:dyDescent="0.25">
      <c r="D29" s="3"/>
    </row>
    <row r="30" spans="4:4" x14ac:dyDescent="0.25">
      <c r="D30" s="3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05D5-3E8C-4AB5-BE19-FBB1619DAB99}">
  <dimension ref="A1:G64"/>
  <sheetViews>
    <sheetView tabSelected="1" topLeftCell="A37" zoomScale="145" zoomScaleNormal="145" workbookViewId="0">
      <selection activeCell="D3" sqref="D3"/>
    </sheetView>
  </sheetViews>
  <sheetFormatPr defaultRowHeight="15" x14ac:dyDescent="0.25"/>
  <cols>
    <col min="2" max="2" width="24.28515625" customWidth="1"/>
    <col min="3" max="3" width="23.5703125" customWidth="1"/>
    <col min="5" max="5" width="30.7109375" customWidth="1"/>
    <col min="6" max="6" width="14.7109375" customWidth="1"/>
  </cols>
  <sheetData>
    <row r="1" spans="1:7" ht="18.75" x14ac:dyDescent="0.3">
      <c r="C1" s="8" t="s">
        <v>63</v>
      </c>
      <c r="D1" s="10" t="s">
        <v>19</v>
      </c>
    </row>
    <row r="2" spans="1:7" ht="18.75" x14ac:dyDescent="0.3">
      <c r="C2" s="8" t="s">
        <v>64</v>
      </c>
      <c r="D2" s="8">
        <v>47</v>
      </c>
      <c r="E2" s="12" t="str">
        <f>IFERROR(VLOOKUP(D2,$A$8:$B$64,2,0),"")</f>
        <v>Piotr Bednarczuk</v>
      </c>
    </row>
    <row r="3" spans="1:7" ht="18.75" x14ac:dyDescent="0.3">
      <c r="F3" s="8"/>
      <c r="G3" s="9" t="str">
        <f>IFERROR(VLOOKUP(F3,$A$8:$B$64,3,0),"")</f>
        <v/>
      </c>
    </row>
    <row r="5" spans="1:7" x14ac:dyDescent="0.25">
      <c r="C5" s="2">
        <v>41274</v>
      </c>
    </row>
    <row r="7" spans="1:7" x14ac:dyDescent="0.25">
      <c r="A7" s="1" t="s">
        <v>65</v>
      </c>
      <c r="B7" s="1" t="s">
        <v>53</v>
      </c>
      <c r="C7" s="1" t="s">
        <v>54</v>
      </c>
      <c r="D7" s="1" t="s">
        <v>55</v>
      </c>
      <c r="E7" s="1" t="s">
        <v>56</v>
      </c>
    </row>
    <row r="8" spans="1:7" x14ac:dyDescent="0.25">
      <c r="A8">
        <v>1</v>
      </c>
      <c r="B8" s="6" t="s">
        <v>35</v>
      </c>
      <c r="C8" t="str">
        <f>IF(AND(MONTH(C5)=1,_xlfn.ISOWEEKNUM(C5)&gt;=52),YEAR(C5)-1,IF(AND(MONTH(C5)=12,_xlfn.ISOWEEKNUM(C5)=1),YEAR(C5)+1,YEAR(C5)))&amp;"/"&amp;TEXT(WEEKNUM(C5,21),"00")</f>
        <v>2013/01</v>
      </c>
      <c r="D8">
        <f t="shared" ref="D8:D39" ca="1" si="0">LEN(E8)</f>
        <v>154</v>
      </c>
      <c r="E8" t="str">
        <f t="shared" ref="E8:E39" ca="1" si="1">_xlfn.FORMULATEXT(C8)</f>
        <v>=JEŻELI(ORAZ(MIESIĄC(C5)=1;ISO.NUM.TYG(C5)&gt;=52);ROK(C5)-1;JEŻELI(ORAZ(MIESIĄC(C5)=12;ISO.NUM.TYG(C5)=1);ROK(C5)+1;ROK(C5)))&amp;"/"&amp;TEKST(NUM.TYG(C5;21);"00")</v>
      </c>
    </row>
    <row r="9" spans="1:7" x14ac:dyDescent="0.25">
      <c r="A9">
        <v>2</v>
      </c>
      <c r="B9" s="3" t="s">
        <v>52</v>
      </c>
      <c r="C9" t="str">
        <f>IF(
WEEKNUM(C5-(WEEKDAY(C5,2)-4),2)=WEEKNUM(C5,2),
(YEAR(C5)&amp;"/"&amp;IF(LEN(WEEKNUM(C5,21))=1,"0"&amp;WEEKNUM(C5,21),WEEKNUM(C5,21)&amp;"")),
IF(
WEEKNUM(C5-(WEEKDAY(C5,2)-4),2)&gt;WEEKNUM(C5,2),
(YEAR(C5)-1&amp;"/"&amp;IF(LEN(WEEKNUM(C5,21))=1,"0"&amp;WEEKNUM(C5,21),WEEKNUM(C5,21)&amp;"")),
(YEAR(C5)+1&amp;"/"&amp;IF(LEN(WEEKNUM(C5,21))=1,"0"&amp;WEEKNUM(C5,21),WEEKNUM(C5,21)&amp;""))
))</f>
        <v>2013/01</v>
      </c>
      <c r="D9">
        <f t="shared" ca="1" si="0"/>
        <v>363</v>
      </c>
      <c r="E9" t="str">
        <f t="shared" ca="1" si="1"/>
        <v>=JEŻELI(
NUM.TYG(C5-(DZIEŃ.TYG(C5;2)-4);2)=NUM.TYG(C5;2);
(ROK(C5)&amp;"/"&amp;JEŻELI(DŁ(NUM.TYG(C5;21))=1;"0"&amp;NUM.TYG(C5;21);NUM.TYG(C5;21)&amp;""));
JEŻELI(
NUM.TYG(C5-(DZIEŃ.TYG(C5;2)-4);2)&gt;NUM.TYG(C5;2);
(ROK(C5)-1&amp;"/"&amp;JEŻELI(DŁ(NUM.TYG(C5;21))=1;"0"&amp;NUM.TYG(C5;21);NUM.TYG(C5;21)&amp;""));
(ROK(C5)+1&amp;"/"&amp;JEŻELI(DŁ(NUM.TYG(C5;21))=1;"0"&amp;NUM.TYG(C5;21);NUM.TYG(C5;21)&amp;""))
))</v>
      </c>
    </row>
    <row r="10" spans="1:7" x14ac:dyDescent="0.25">
      <c r="A10">
        <v>3</v>
      </c>
      <c r="B10" s="3" t="s">
        <v>51</v>
      </c>
      <c r="C10" t="str">
        <f>IF(AND(MONTH(C5)=1,WEEKNUM(C5,21)&gt;5),YEAR(C5)-1,IF(AND(MONTH(C5)=12,WEEKNUM(C5,21)=1),YEAR(C5)+1,YEAR(C5)))&amp;"/"&amp;LEFT("0",2-LEN(WEEKNUM(C5,21)))&amp;WEEKNUM(C5,21)</f>
        <v>2013/01</v>
      </c>
      <c r="D10">
        <f t="shared" ca="1" si="0"/>
        <v>169</v>
      </c>
      <c r="E10" t="str">
        <f t="shared" ca="1" si="1"/>
        <v>=JEŻELI(ORAZ(MIESIĄC(C5)=1;NUM.TYG(C5;21)&gt;5);ROK(C5)-1;JEŻELI(ORAZ(MIESIĄC(C5)=12;NUM.TYG(C5;21)=1);ROK(C5)+1;ROK(C5)))&amp;"/"&amp;LEWY("0";2-DŁ(NUM.TYG(C5;21)))&amp;NUM.TYG(C5;21)</v>
      </c>
    </row>
    <row r="11" spans="1:7" x14ac:dyDescent="0.25">
      <c r="A11">
        <v>4</v>
      </c>
      <c r="B11" s="3" t="s">
        <v>18</v>
      </c>
      <c r="C11" t="str">
        <f>IF(WEEKNUM(C5,21)&gt;=52,YEAR(C5+7-WEEKDAY(C5,11))-1,YEAR(C5+7-WEEKDAY(C5,11)))&amp;"/"&amp;TEXT(WEEKNUM(C5,21),"00")</f>
        <v>2013/01</v>
      </c>
      <c r="D11">
        <f t="shared" ca="1" si="0"/>
        <v>114</v>
      </c>
      <c r="E11" t="str">
        <f t="shared" ca="1" si="1"/>
        <v>=JEŻELI(NUM.TYG(C5;21)&gt;=52;ROK(C5+7-DZIEŃ.TYG(C5;11))-1;ROK(C5+7-DZIEŃ.TYG(C5;11)))&amp;"/"&amp;TEKST(NUM.TYG(C5;21);"00")</v>
      </c>
    </row>
    <row r="12" spans="1:7" x14ac:dyDescent="0.25">
      <c r="A12">
        <v>5</v>
      </c>
      <c r="B12" s="3" t="s">
        <v>15</v>
      </c>
      <c r="C12" t="str">
        <f>IF(AND(WEEKNUM(C5,21)&gt;51,MONTH(C5)=1),YEAR(C5)-1&amp;"/"&amp;TEXT(WEEKNUM(C5,21),"00"),IF(AND(WEEKNUM(C5,21)=1,MONTH(C5)=12),YEAR(C5)+1&amp;"/"&amp;TEXT(WEEKNUM(C5,21),"00"),YEAR(C5)&amp;"/"&amp;TEXT(WEEKNUM(C5,21),"00")))</f>
        <v>2013/01</v>
      </c>
      <c r="D12">
        <f t="shared" ca="1" si="0"/>
        <v>213</v>
      </c>
      <c r="E12" t="str">
        <f t="shared" ca="1" si="1"/>
        <v>=JEŻELI(ORAZ(NUM.TYG(C5;21)&gt;51;MIESIĄC(C5)=1);ROK(C5)-1&amp;"/"&amp;TEKST(NUM.TYG(C5;21);"00");JEŻELI(ORAZ(NUM.TYG(C5;21)=1;MIESIĄC(C5)=12);ROK(C5)+1&amp;"/"&amp;TEKST(NUM.TYG(C5;21);"00");ROK(C5)&amp;"/"&amp;TEKST(NUM.TYG(C5;21);"00")))</v>
      </c>
    </row>
    <row r="13" spans="1:7" x14ac:dyDescent="0.25">
      <c r="A13">
        <v>6</v>
      </c>
      <c r="B13" s="3" t="s">
        <v>46</v>
      </c>
      <c r="C13" t="str">
        <f>CONCATENATE(YEAR(C5)+TRUNC((WEEKNUM(C5,1)-WEEKNUM(C5,21))/50),"/",IF(WEEKNUM(C5,21)&gt;9,WEEKNUM(C5,21),CONCATENATE(0,WEEKNUM(C5,21))))</f>
        <v>2013/01</v>
      </c>
      <c r="D13">
        <f t="shared" ca="1" si="0"/>
        <v>144</v>
      </c>
      <c r="E13" t="str">
        <f t="shared" ca="1" si="1"/>
        <v>=ZŁĄCZ.TEKSTY(ROK(C5)+LICZBA.CAŁK((NUM.TYG(C5;1)-NUM.TYG(C5;21))/50);"/";JEŻELI(NUM.TYG(C5;21)&gt;9;NUM.TYG(C5;21);ZŁĄCZ.TEKSTY(0;NUM.TYG(C5;21))))</v>
      </c>
    </row>
    <row r="14" spans="1:7" x14ac:dyDescent="0.25">
      <c r="A14">
        <v>7</v>
      </c>
      <c r="B14" s="3" t="s">
        <v>37</v>
      </c>
      <c r="C14" t="str">
        <f>IF(AND(MONTH(C5)=1,WEEKNUM(C5,21)&gt;50),YEAR(C5)-1&amp;"/"&amp;TEXT(WEEKNUM(C5,21),"00"),IF(AND(MONTH(C5)=12,WEEKNUM(C5,21)=1),YEAR(C5)+1&amp;"/"&amp;TEXT(WEEKNUM(C5,21),"00"),YEAR(C5)&amp;"/"&amp;TEXT(WEEKNUM(C5,21),"00")))</f>
        <v>2013/01</v>
      </c>
      <c r="D14">
        <f t="shared" ca="1" si="0"/>
        <v>213</v>
      </c>
      <c r="E14" t="str">
        <f t="shared" ca="1" si="1"/>
        <v>=JEŻELI(ORAZ(MIESIĄC(C5)=1;NUM.TYG(C5;21)&gt;50);ROK(C5)-1&amp;"/"&amp;TEKST(NUM.TYG(C5;21);"00");JEŻELI(ORAZ(MIESIĄC(C5)=12;NUM.TYG(C5;21)=1);ROK(C5)+1&amp;"/"&amp;TEKST(NUM.TYG(C5;21);"00");ROK(C5)&amp;"/"&amp;TEKST(NUM.TYG(C5;21);"00")))</v>
      </c>
    </row>
    <row r="15" spans="1:7" x14ac:dyDescent="0.25">
      <c r="A15">
        <v>8</v>
      </c>
      <c r="B15" s="3" t="s">
        <v>38</v>
      </c>
      <c r="C15" t="str">
        <f>IF(AND(MONTH(C5)=12,WEEKNUM(C5,21)=1),YEAR(C5)+1,IF(AND(MONTH(C5)=1,WEEKNUM(C5,21)&gt;50),YEAR(C5)-1,YEAR(C5)))&amp;"/"&amp;TEXT(WEEKNUM(C5,21),"00")</f>
        <v>2013/01</v>
      </c>
      <c r="D15">
        <f t="shared" ca="1" si="0"/>
        <v>151</v>
      </c>
      <c r="E15" t="str">
        <f t="shared" ca="1" si="1"/>
        <v>=JEŻELI(ORAZ(MIESIĄC(C5)=12;NUM.TYG(C5;21)=1);ROK(C5)+1;JEŻELI(ORAZ(MIESIĄC(C5)=1;NUM.TYG(C5;21)&gt;50);ROK(C5)-1;ROK(C5)))&amp;"/"&amp;TEKST(NUM.TYG(C5;21);"00")</v>
      </c>
    </row>
    <row r="16" spans="1:7" x14ac:dyDescent="0.25">
      <c r="A16">
        <v>9</v>
      </c>
      <c r="B16" s="3" t="s">
        <v>61</v>
      </c>
      <c r="C16" t="str">
        <f>IF(AND(ABS(WEEKNUM(C5,2))&lt;ABS(WEEKNUM(C5,21)),ABS((WEEKNUM(C5,2)-WEEKNUM(C5,21)))&gt;1),YEAR(C5)-1&amp;"/"&amp;TEXT(WEEKNUM(C5,21),"00"),IF(AND(ABS(WEEKNUM(C5,2))&gt;ABS(WEEKNUM(C5,21)),ABS((WEEKNUM(C5,2)-WEEKNUM(C5,21)))&gt;1),YEAR(C5)+1&amp;"/"&amp;TEXT(WEEKNUM(C5,21),"00"),YEAR(C5)&amp;"/"&amp;TEXT(WEEKNUM(C5,21),"00")))</f>
        <v>2013/01</v>
      </c>
      <c r="D16">
        <f t="shared" ca="1" si="0"/>
        <v>357</v>
      </c>
      <c r="E16" t="str">
        <f t="shared" ca="1" si="1"/>
        <v>=JEŻELI(ORAZ(MODUŁ.LICZBY(NUM.TYG(C5;2))&lt;MODUŁ.LICZBY(NUM.TYG(C5;21));MODUŁ.LICZBY((NUM.TYG(C5;2)-NUM.TYG(C5;21)))&gt;1);ROK(C5)-1&amp;"/"&amp;TEKST(NUM.TYG(C5;21);"00");JEŻELI(ORAZ(MODUŁ.LICZBY(NUM.TYG(C5;2))&gt;MODUŁ.LICZBY(NUM.TYG(C5;21));MODUŁ.LICZBY((NUM.TYG(C5;2)-NUM.TYG(C5;21)))&gt;1);ROK(C5)+1&amp;"/"&amp;TEKST(NUM.TYG(C5;21);"00");ROK(C5)&amp;"/"&amp;TEKST(NUM.TYG(C5;21);"00")))</v>
      </c>
    </row>
    <row r="17" spans="1:5" x14ac:dyDescent="0.25">
      <c r="A17">
        <v>10</v>
      </c>
      <c r="B17" s="3" t="s">
        <v>4</v>
      </c>
      <c r="C17" t="str">
        <f>IF(AND(MONTH(C5)=1,WEEKNUM(C5,21)&gt;=52),YEAR(C5)-1,IF(AND(MONTH(C5)=12,WEEKNUM(C5,21)=1),YEAR(C5)+1,YEAR(C5)))&amp;"/"&amp;IF(WEEKNUM(C5,21)&lt;10,"0"&amp;WEEKNUM(C5,21),WEEKNUM(C5,21))</f>
        <v>2013/01</v>
      </c>
      <c r="D17">
        <f t="shared" ca="1" si="0"/>
        <v>185</v>
      </c>
      <c r="E17" t="str">
        <f t="shared" ca="1" si="1"/>
        <v>=JEŻELI(ORAZ(MIESIĄC(C5)=1;NUM.TYG(C5;21)&gt;=52);ROK(C5)-1;JEŻELI(ORAZ(MIESIĄC(C5)=12;NUM.TYG(C5;21)=1);ROK(C5)+1;ROK(C5)))&amp;"/"&amp;JEŻELI(NUM.TYG(C5;21)&lt;10;"0"&amp;NUM.TYG(C5;21);NUM.TYG(C5;21))</v>
      </c>
    </row>
    <row r="18" spans="1:5" x14ac:dyDescent="0.25">
      <c r="A18">
        <v>11</v>
      </c>
      <c r="B18" s="3" t="s">
        <v>5</v>
      </c>
      <c r="C18" t="str">
        <f>IF((WEEKNUM(C5,2)-WEEKNUM(C5,21))&gt;50,YEAR(C5)+1,IF((WEEKNUM(C5,2)-WEEKNUM(C5,21))&lt;-50,YEAR(C5)-1,YEAR(C5)))&amp;"/"&amp;RIGHT("0"&amp;WEEKNUM(C5,21),2)</f>
        <v>2013/01</v>
      </c>
      <c r="D18">
        <f t="shared" ca="1" si="0"/>
        <v>145</v>
      </c>
      <c r="E18" t="str">
        <f t="shared" ca="1" si="1"/>
        <v>=JEŻELI((NUM.TYG(C5;2)-NUM.TYG(C5;21))&gt;50;ROK(C5)+1;JEŻELI((NUM.TYG(C5;2)-NUM.TYG(C5;21))&lt;-50;ROK(C5)-1;ROK(C5)))&amp;"/"&amp;PRAWY("0"&amp;NUM.TYG(C5;21);2)</v>
      </c>
    </row>
    <row r="19" spans="1:5" x14ac:dyDescent="0.25">
      <c r="A19">
        <v>12</v>
      </c>
      <c r="B19" s="3" t="s">
        <v>6</v>
      </c>
      <c r="C19" t="str">
        <f>IF(AND(WEEKNUM(C5,21)=53,MONTH(C5)=1),YEAR(C5)-1,IF(AND(WEEKNUM(C5,21)=1,MONTH(C5)=12),YEAR(C5)+1,IF(AND(WEEKNUM(C5,21)=52,MONTH(C5)=1,WEEKDAY(C5,2)&gt;4),YEAR(C5)-1,YEAR(C5))))&amp;"/"&amp;IF(WEEKNUM(C5,21)&lt;10,0&amp;WEEKNUM(C5,21),WEEKNUM(C5,21))</f>
        <v>2013/01</v>
      </c>
      <c r="D19">
        <f t="shared" ca="1" si="0"/>
        <v>256</v>
      </c>
      <c r="E19" t="str">
        <f t="shared" ca="1" si="1"/>
        <v>=JEŻELI(ORAZ(NUM.TYG(C5;21)=53;MIESIĄC(C5)=1);ROK(C5)-1;JEŻELI(ORAZ(NUM.TYG(C5;21)=1;MIESIĄC(C5)=12);ROK(C5)+1;JEŻELI(ORAZ(NUM.TYG(C5;21)=52;MIESIĄC(C5)=1;DZIEŃ.TYG(C5;2)&gt;4);ROK(C5)-1;ROK(C5))))&amp;"/"&amp;JEŻELI(NUM.TYG(C5;21)&lt;10;0&amp;NUM.TYG(C5;21);NUM.TYG(C5;21))</v>
      </c>
    </row>
    <row r="20" spans="1:5" x14ac:dyDescent="0.25">
      <c r="A20">
        <v>13</v>
      </c>
      <c r="B20" s="5" t="s">
        <v>2</v>
      </c>
      <c r="C20" t="str">
        <f>YEAR(C5-WEEKDAY(C5,2)+4)&amp;"/"&amp;TEXT(WEEKNUM(C5,21),"00")</f>
        <v>2013/01</v>
      </c>
      <c r="D20">
        <f t="shared" ca="1" si="0"/>
        <v>57</v>
      </c>
      <c r="E20" t="str">
        <f t="shared" ca="1" si="1"/>
        <v>=ROK(C5-DZIEŃ.TYG(C5;2)+4)&amp;"/"&amp;TEKST(NUM.TYG(C5;21);"00")</v>
      </c>
    </row>
    <row r="21" spans="1:5" x14ac:dyDescent="0.25">
      <c r="A21">
        <v>14</v>
      </c>
      <c r="B21" s="3" t="s">
        <v>23</v>
      </c>
      <c r="C21" t="str">
        <f>IF(AND(WEEKNUM(C5,21)&gt;=52,MONTH(C5)=1),YEAR(C5)-1,IF(AND(WEEKNUM(C5,21)=1,MONTH(C5)=12),YEAR(C5)+1,YEAR(C5)))&amp;"/"&amp;TEXT(WEEKNUM(C5,21),"00")</f>
        <v>2013/01</v>
      </c>
      <c r="D21">
        <f t="shared" ca="1" si="0"/>
        <v>152</v>
      </c>
      <c r="E21" t="str">
        <f t="shared" ca="1" si="1"/>
        <v>=JEŻELI(ORAZ(NUM.TYG(C5;21)&gt;=52;MIESIĄC(C5)=1);ROK(C5)-1;JEŻELI(ORAZ(NUM.TYG(C5;21)=1;MIESIĄC(C5)=12);ROK(C5)+1;ROK(C5)))&amp;"/"&amp;TEKST(NUM.TYG(C5;21);"00")</v>
      </c>
    </row>
    <row r="22" spans="1:5" x14ac:dyDescent="0.25">
      <c r="A22">
        <v>15</v>
      </c>
      <c r="B22" s="3" t="s">
        <v>20</v>
      </c>
      <c r="C22" t="str">
        <f>IF(AND(WEEKNUM(C5,21)&gt;51,WEEKDAY(C5,14)&lt;5,MONTH(C5)=1),YEAR(C5)-1,IF(AND(WEEKNUM(C5,21)=1,WEEKDAY(C5,14)&gt;4,MONTH(C5)=12),YEAR(C5)+1,YEAR(C5)))&amp;"/"&amp;IF(WEEKNUM(C5,21)&lt;10,"0"&amp;WEEKNUM(C5,21),WEEKNUM(C5,21))</f>
        <v>2013/01</v>
      </c>
      <c r="D22">
        <f t="shared" ca="1" si="0"/>
        <v>222</v>
      </c>
      <c r="E22" t="str">
        <f t="shared" ca="1" si="1"/>
        <v>=JEŻELI(ORAZ(NUM.TYG(C5;21)&gt;51;DZIEŃ.TYG(C5;14)&lt;5;MIESIĄC(C5)=1);ROK(C5)-1;JEŻELI(ORAZ(NUM.TYG(C5;21)=1;DZIEŃ.TYG(C5;14)&gt;4;MIESIĄC(C5)=12);ROK(C5)+1;ROK(C5)))&amp;"/"&amp;JEŻELI(NUM.TYG(C5;21)&lt;10;"0"&amp;NUM.TYG(C5;21);NUM.TYG(C5;21))</v>
      </c>
    </row>
    <row r="23" spans="1:5" x14ac:dyDescent="0.25">
      <c r="A23">
        <v>16</v>
      </c>
      <c r="B23" s="3" t="s">
        <v>3</v>
      </c>
      <c r="C23" t="str">
        <f>IF((WEEKNUM(C5,21)-WEEKNUM(IF((WEEKDAY(C5,2)&gt;4),C5+10-WEEKDAY(C5,2),IF(WEEKDAY(C5,2)&lt;4,C5+4-WEEKDAY(C5,2),IF(WEEKDAY(C5,2)=4,C5))),21))&gt;1,IF(MONTH(C5)=1,YEAR(C5)-1&amp;"/"&amp;IF(WEEKNUM(C5,21)&lt;10,"0"&amp;WEEKNUM(C5,21),WEEKNUM(C5,21)),YEAR(C5)&amp;"/"&amp;IF(WEEKNUM(C5,21)&lt;10,"0"&amp;WEEKNUM(C5,21),WEEKNUM(C5,21))),IF(YEAR(C5)&lt;YEAR(IF((WEEKDAY(C5,2)&gt;4),C5+10-WEEKDAY(C5,2),IF(WEEKDAY(C5,2)&lt;4,C5+4-WEEKDAY(C5,2),IF(WEEKDAY(C5,2)=4,C5)))),YEAR(C5)+1&amp;"/"&amp;IF(WEEKNUM(C5,21)&lt;10,"0"&amp;WEEKNUM(C5,21),WEEKNUM(C5,21)),YEAR(C5)&amp;"/"&amp;IF(WEEKNUM(C5,21)&lt;10,"0"&amp;WEEKNUM(C5,21),WEEKNUM(C5,21))))</f>
        <v>2013/01</v>
      </c>
      <c r="D23">
        <f t="shared" ca="1" si="0"/>
        <v>626</v>
      </c>
      <c r="E23" t="str">
        <f t="shared" ca="1" si="1"/>
        <v>=JEŻELI((NUM.TYG(C5;21)-NUM.TYG(JEŻELI((DZIEŃ.TYG(C5;2)&gt;4);C5+10-DZIEŃ.TYG(C5;2);JEŻELI(DZIEŃ.TYG(C5;2)&lt;4;C5+4-DZIEŃ.TYG(C5;2);JEŻELI(DZIEŃ.TYG(C5;2)=4;C5)));21))&gt;1;JEŻELI(MIESIĄC(C5)=1;ROK(C5)-1&amp;"/"&amp;JEŻELI(NUM.TYG(C5;21)&lt;10;"0"&amp;NUM.TYG(C5;21);NUM.TYG(C5;21));ROK(C5)&amp;"/"&amp;JEŻELI(NUM.TYG(C5;21)&lt;10;"0"&amp;NUM.TYG(C5;21);NUM.TYG(C5;21)));JEŻELI(ROK(C5)&lt;ROK(JEŻELI((DZIEŃ.TYG(C5;2)&gt;4);C5+10-DZIEŃ.TYG(C5;2);JEŻELI(DZIEŃ.TYG(C5;2)&lt;4;C5+4-DZIEŃ.TYG(C5;2);JEŻELI(DZIEŃ.TYG(C5;2)=4;C5))));ROK(C5)+1&amp;"/"&amp;JEŻELI(NUM.TYG(C5;21)&lt;10;"0"&amp;NUM.TYG(C5;21);NUM.TYG(C5;21));ROK(C5)&amp;"/"&amp;JEŻELI(NUM.TYG(C5;21)&lt;10;"0"&amp;NUM.TYG(C5;21);NUM.TYG(C5;21))))</v>
      </c>
    </row>
    <row r="24" spans="1:5" x14ac:dyDescent="0.25">
      <c r="A24">
        <v>17</v>
      </c>
      <c r="B24" s="3" t="s">
        <v>34</v>
      </c>
      <c r="C24" t="str">
        <f>IF(AND(OR(WEEKNUM(C5,21)=52,WEEKNUM(C5,21)=53),MONTH(C5)=1),YEAR(C5)-1,IF(AND(WEEKNUM(C5,21)=1,MONTH(C5)=12),YEAR(C5)+1,YEAR(C5)))&amp;"/"&amp;IF(WEEKNUM(C5,21)&lt;10,"0"&amp;WEEKNUM(C5,21),WEEKNUM(C5,21))</f>
        <v>2013/01</v>
      </c>
      <c r="D24">
        <f t="shared" ca="1" si="0"/>
        <v>207</v>
      </c>
      <c r="E24" t="str">
        <f t="shared" ca="1" si="1"/>
        <v>=JEŻELI(ORAZ(LUB(NUM.TYG(C5;21)=52;NUM.TYG(C5;21)=53);MIESIĄC(C5)=1);ROK(C5)-1;JEŻELI(ORAZ(NUM.TYG(C5;21)=1;MIESIĄC(C5)=12);ROK(C5)+1;ROK(C5)))&amp;"/"&amp;JEŻELI(NUM.TYG(C5;21)&lt;10;"0"&amp;NUM.TYG(C5;21);NUM.TYG(C5;21))</v>
      </c>
    </row>
    <row r="25" spans="1:5" x14ac:dyDescent="0.25">
      <c r="A25">
        <v>18</v>
      </c>
      <c r="B25" s="3" t="s">
        <v>28</v>
      </c>
      <c r="C25" t="str">
        <f>IF(MONTH(C5)=12,IF(WEEKNUM(C5,21)=1,YEAR(C5)+1,YEAR(C5)),IF(MONTH(C5)=1,IF(WEEKNUM(C5,21)&lt;&gt;1,YEAR(C5)-1,YEAR(C5)),YEAR(C5)))&amp;"/"&amp;IF(WEEKNUM(C5,21)&lt;10,"0"&amp;WEEKNUM(C5,21),WEEKNUM(C5,21))</f>
        <v>2013/01</v>
      </c>
      <c r="D25">
        <f t="shared" ca="1" si="0"/>
        <v>204</v>
      </c>
      <c r="E25" t="str">
        <f t="shared" ca="1" si="1"/>
        <v>=JEŻELI(MIESIĄC(C5)=12;JEŻELI(NUM.TYG(C5;21)=1;ROK(C5)+1;ROK(C5));JEŻELI(MIESIĄC(C5)=1;JEŻELI(NUM.TYG(C5;21)&lt;&gt;1;ROK(C5)-1;ROK(C5));ROK(C5)))&amp;"/"&amp;JEŻELI(NUM.TYG(C5;21)&lt;10;"0"&amp;NUM.TYG(C5;21);NUM.TYG(C5;21))</v>
      </c>
    </row>
    <row r="26" spans="1:5" x14ac:dyDescent="0.25">
      <c r="A26">
        <v>19</v>
      </c>
      <c r="B26" s="4" t="s">
        <v>19</v>
      </c>
      <c r="C26" t="str">
        <f>YEAR(C5+4-WEEKDAY(C5,2))&amp;"/"&amp;TEXT(WEEKNUM(C5,21),"00")</f>
        <v>2013/01</v>
      </c>
      <c r="D26">
        <f t="shared" ca="1" si="0"/>
        <v>57</v>
      </c>
      <c r="E26" t="str">
        <f t="shared" ca="1" si="1"/>
        <v>=ROK(C5+4-DZIEŃ.TYG(C5;2))&amp;"/"&amp;TEKST(NUM.TYG(C5;21);"00")</v>
      </c>
    </row>
    <row r="27" spans="1:5" x14ac:dyDescent="0.25">
      <c r="A27">
        <v>20</v>
      </c>
      <c r="B27" s="3" t="s">
        <v>50</v>
      </c>
      <c r="C27" t="str">
        <f>IF(WEEKNUM(C5,2)-WEEKNUM(C5,21)&gt;1,YEAR(C5)+1,IF(WEEKNUM(C5,2)-WEEKNUM(C5,21)&lt;0,YEAR(C5)-1,YEAR(C5)))&amp;"/"&amp;TEXT(WEEKNUM(C5,21),"00")</f>
        <v>2013/01</v>
      </c>
      <c r="D27">
        <f t="shared" ca="1" si="0"/>
        <v>137</v>
      </c>
      <c r="E27" t="str">
        <f t="shared" ca="1" si="1"/>
        <v>=JEŻELI(NUM.TYG(C5;2)-NUM.TYG(C5;21)&gt;1;ROK(C5)+1;JEŻELI(NUM.TYG(C5;2)-NUM.TYG(C5;21)&lt;0;ROK(C5)-1;ROK(C5)))&amp;"/"&amp;TEKST(NUM.TYG(C5;21);"00")</v>
      </c>
    </row>
    <row r="28" spans="1:5" x14ac:dyDescent="0.25">
      <c r="A28">
        <v>21</v>
      </c>
      <c r="B28" s="3" t="s">
        <v>48</v>
      </c>
      <c r="C28" t="str">
        <f>IF(LEN(WEEKNUM(C5,21))=2,IF(WEEKNUM(C5,21)-WEEKNUM(C5,2)&gt;7,YEAR(C5)-1,IF(WEEKNUM(C5,21)-WEEKNUM(C5,2)&lt;-7,YEAR(C5)+1,IF(WEEKNUM(C5,21)-WEEKNUM(C5,2)=0,YEAR(C5),YEAR(C5))))&amp;"/"&amp;WEEKNUM(C5,21),IF(WEEKNUM(C5,21)-WEEKNUM(C5,2)&gt;7,YEAR(C5)-1,IF(WEEKNUM(C5,21)-WEEKNUM(C5,2)&lt;-7,YEAR(C5)+1,IF(WEEKNUM(C5,21)-WEEKNUM(C5,2)=0,YEAR(C5),YEAR(C5))))&amp;"/0"&amp;WEEKNUM(C5,21))</f>
        <v>2013/01</v>
      </c>
      <c r="D28">
        <f t="shared" ca="1" si="0"/>
        <v>376</v>
      </c>
      <c r="E28" t="str">
        <f t="shared" ca="1" si="1"/>
        <v>=JEŻELI(DŁ(NUM.TYG(C5;21))=2;JEŻELI(NUM.TYG(C5;21)-NUM.TYG(C5;2)&gt;7;ROK(C5)-1;JEŻELI(NUM.TYG(C5;21)-NUM.TYG(C5;2)&lt;-7;ROK(C5)+1;JEŻELI(NUM.TYG(C5;21)-NUM.TYG(C5;2)=0;ROK(C5);ROK(C5))))&amp;"/"&amp;NUM.TYG(C5;21);JEŻELI(NUM.TYG(C5;21)-NUM.TYG(C5;2)&gt;7;ROK(C5)-1;JEŻELI(NUM.TYG(C5;21)-NUM.TYG(C5;2)&lt;-7;ROK(C5)+1;JEŻELI(NUM.TYG(C5;21)-NUM.TYG(C5;2)=0;ROK(C5);ROK(C5))))&amp;"/0"&amp;NUM.TYG(C5;21))</v>
      </c>
    </row>
    <row r="29" spans="1:5" x14ac:dyDescent="0.25">
      <c r="A29">
        <v>22</v>
      </c>
      <c r="B29" s="3" t="s">
        <v>43</v>
      </c>
      <c r="C29" t="str">
        <f>IF(AND(MONTH(C5)=1,DAY(C5)&lt;7,_xlfn.ISOWEEKNUM(C5)&gt;50),YEAR(C5)-1,IF(AND(MONTH(C5)=12,DAY(C5)&gt;24,_xlfn.ISOWEEKNUM(C5)=1),YEAR(C5)+1,YEAR(C5)))&amp;"/"&amp;WEEKNUM(C5,21)</f>
        <v>2013/1</v>
      </c>
      <c r="D29">
        <f t="shared" ca="1" si="0"/>
        <v>166</v>
      </c>
      <c r="E29" t="str">
        <f t="shared" ca="1" si="1"/>
        <v>=JEŻELI(ORAZ(MIESIĄC(C5)=1;DZIEŃ(C5)&lt;7;ISO.NUM.TYG(C5)&gt;50);ROK(C5)-1;JEŻELI(ORAZ(MIESIĄC(C5)=12;DZIEŃ(C5)&gt;24;ISO.NUM.TYG(C5)=1);ROK(C5)+1;ROK(C5)))&amp;"/"&amp;NUM.TYG(C5;21)</v>
      </c>
    </row>
    <row r="30" spans="1:5" x14ac:dyDescent="0.25">
      <c r="A30">
        <v>23</v>
      </c>
      <c r="B30" s="3" t="s">
        <v>42</v>
      </c>
      <c r="C30" t="str">
        <f>YEAR(C5)+SIGN(IF(WEEKNUM(C5,2)-WEEKNUM(C5,21)=1,0,WEEKNUM(C5,2)-WEEKNUM(C5,21)))&amp;"/"&amp;TEXT(WEEKNUM(C5,21),"00")</f>
        <v>2013/01</v>
      </c>
      <c r="D30">
        <f t="shared" ca="1" si="0"/>
        <v>122</v>
      </c>
      <c r="E30" t="str">
        <f t="shared" ca="1" si="1"/>
        <v>=ROK(C5)+ZNAK.LICZBY(JEŻELI(NUM.TYG(C5;2)-NUM.TYG(C5;21)=1;0;NUM.TYG(C5;2)-NUM.TYG(C5;21)))&amp;"/"&amp;TEKST(NUM.TYG(C5;21);"00")</v>
      </c>
    </row>
    <row r="31" spans="1:5" x14ac:dyDescent="0.25">
      <c r="A31">
        <v>24</v>
      </c>
      <c r="B31" s="3" t="s">
        <v>32</v>
      </c>
      <c r="C31" t="str">
        <f>IF(AND(MONTH(C5)=12,WEEKNUM(C5,21)=1),YEAR(C5)+1,IF(AND(MONTH(C5)=1,OR(WEEKNUM(C5,21)=52,WEEKNUM(C5,21)=53)),YEAR(C5)-1,YEAR(C5)))&amp;"/"&amp;IF(LEN(WEEKNUM(C5,21))=2,WEEKNUM(C5,21),"0"&amp;WEEKNUM(C5,21))</f>
        <v>2013/01</v>
      </c>
      <c r="D31">
        <f t="shared" ca="1" si="0"/>
        <v>210</v>
      </c>
      <c r="E31" t="str">
        <f t="shared" ca="1" si="1"/>
        <v>=JEŻELI(ORAZ(MIESIĄC(C5)=12;NUM.TYG(C5;21)=1);ROK(C5)+1;JEŻELI(ORAZ(MIESIĄC(C5)=1;LUB(NUM.TYG(C5;21)=52;NUM.TYG(C5;21)=53));ROK(C5)-1;ROK(C5)))&amp;"/"&amp;JEŻELI(DŁ(NUM.TYG(C5;21))=2;NUM.TYG(C5;21);"0"&amp;NUM.TYG(C5;21))</v>
      </c>
    </row>
    <row r="32" spans="1:5" x14ac:dyDescent="0.25">
      <c r="A32">
        <v>25</v>
      </c>
      <c r="B32" s="3" t="s">
        <v>29</v>
      </c>
      <c r="C32" t="str">
        <f>IF(WEEKNUM(C5,21)&lt;&gt;1,IF(WEEKNUM(C5,21)&gt;=52,IF(AND(WEEKNUM(C5,21)&gt;=52,DAY(C5)&gt;31-6),YEAR(C5),YEAR(C5)-1),YEAR(C5)),IF(AND(WEEKNUM(C5,21)=1,DAY(C5)&gt;=31-6),YEAR(C5)+1,YEAR(C5)))&amp;"/"&amp;TEXT(WEEKNUM(C5,21),"0#")</f>
        <v>2013/01</v>
      </c>
      <c r="D32">
        <f t="shared" ca="1" si="0"/>
        <v>223</v>
      </c>
      <c r="E32" t="str">
        <f t="shared" ca="1" si="1"/>
        <v>=JEŻELI(NUM.TYG(C5;21)&lt;&gt;1;JEŻELI(NUM.TYG(C5;21)&gt;=52;JEŻELI(ORAZ(NUM.TYG(C5;21)&gt;=52;DZIEŃ(C5)&gt;31-6);ROK(C5);ROK(C5)-1);ROK(C5));JEŻELI(ORAZ(NUM.TYG(C5;21)=1;DZIEŃ(C5)&gt;=31-6);ROK(C5)+1;ROK(C5)))&amp;"/"&amp;TEKST(NUM.TYG(C5;21);"0#")</v>
      </c>
    </row>
    <row r="33" spans="1:5" x14ac:dyDescent="0.25">
      <c r="A33">
        <v>26</v>
      </c>
      <c r="B33" s="3" t="s">
        <v>41</v>
      </c>
      <c r="C33" t="str">
        <f>IF(MONTH(C5)=1,IF(WEEKNUM(C5,21)&gt;10,YEAR(C5)-1,YEAR(C5)),IF(MONTH(C5)=12,IF(WEEKNUM(C5,21)=1,YEAR(C5)+1,YEAR(C5)),YEAR(C5)))&amp;"/"&amp;TEXT(WEEKNUM(C5,21),"00")</f>
        <v>2013/01</v>
      </c>
      <c r="D33">
        <f t="shared" ca="1" si="0"/>
        <v>171</v>
      </c>
      <c r="E33" t="str">
        <f t="shared" ca="1" si="1"/>
        <v>=JEŻELI(MIESIĄC(C5)=1;JEŻELI(NUM.TYG(C5;21)&gt;10;ROK(C5)-1;ROK(C5));JEŻELI(MIESIĄC(C5)=12;JEŻELI(NUM.TYG(C5;21)=1;ROK(C5)+1;ROK(C5));ROK(C5)))&amp;"/"&amp;TEKST(NUM.TYG(C5;21);"00")</v>
      </c>
    </row>
    <row r="34" spans="1:5" x14ac:dyDescent="0.25">
      <c r="A34">
        <v>27</v>
      </c>
      <c r="B34" s="3" t="s">
        <v>47</v>
      </c>
      <c r="C34" t="str">
        <f>IF(AND(MONTH(C5)=12,WEEKNUM(C5,21)&lt;3),YEAR(C5)+1,IF(AND(MONTH(C5)=1,WEEKNUM(C5,21)&gt;50),YEAR(C5)-1,YEAR(C5)))&amp;"/"&amp;IF(WEEKNUM(C5,21)&lt;10,"0"&amp;WEEKNUM(C5,21),WEEKNUM(C5,21))</f>
        <v>2013/01</v>
      </c>
      <c r="D34">
        <f t="shared" ca="1" si="0"/>
        <v>184</v>
      </c>
      <c r="E34" t="str">
        <f t="shared" ca="1" si="1"/>
        <v>=JEŻELI(ORAZ(MIESIĄC(C5)=12;NUM.TYG(C5;21)&lt;3);ROK(C5)+1;JEŻELI(ORAZ(MIESIĄC(C5)=1;NUM.TYG(C5;21)&gt;50);ROK(C5)-1;ROK(C5)))&amp;"/"&amp;JEŻELI(NUM.TYG(C5;21)&lt;10;"0"&amp;NUM.TYG(C5;21);NUM.TYG(C5;21))</v>
      </c>
    </row>
    <row r="35" spans="1:5" x14ac:dyDescent="0.25">
      <c r="A35">
        <v>28</v>
      </c>
      <c r="B35" s="3" t="s">
        <v>24</v>
      </c>
      <c r="C35" t="str">
        <f>IF(AND(WEEKNUM(C5,21)=1,DAY(C5)&gt;20)=TRUE,YEAR(C5)+1,IF(AND(WEEKNUM(C5,21)&gt;=52,DAY(C5)&lt;5)=TRUE,YEAR(C5)-1,YEAR(C5)))&amp;"/"&amp;IF(WEEKNUM(C5,21)&lt;10,0&amp;WEEKNUM(C5,21),WEEKNUM(C5,21))</f>
        <v>2013/01</v>
      </c>
      <c r="D35">
        <f t="shared" ca="1" si="0"/>
        <v>193</v>
      </c>
      <c r="E35" t="str">
        <f t="shared" ca="1" si="1"/>
        <v>=JEŻELI(ORAZ(NUM.TYG(C5;21)=1;DZIEŃ(C5)&gt;20)=PRAWDA;ROK(C5)+1;JEŻELI(ORAZ(NUM.TYG(C5;21)&gt;=52;DZIEŃ(C5)&lt;5)=PRAWDA;ROK(C5)-1;ROK(C5)))&amp;"/"&amp;JEŻELI(NUM.TYG(C5;21)&lt;10;0&amp;NUM.TYG(C5;21);NUM.TYG(C5;21))</v>
      </c>
    </row>
    <row r="36" spans="1:5" x14ac:dyDescent="0.25">
      <c r="A36">
        <v>29</v>
      </c>
      <c r="B36" s="3" t="s">
        <v>59</v>
      </c>
      <c r="C36" t="str">
        <f>IF(MONTH(C5)=1,IF(WEEKDAY(C5,2)&lt;=4,YEAR(C5)&amp;"/"&amp;TEXT(WEEKNUM(C5,21),"00"),YEAR(C5)-1&amp;"/"&amp;TEXT(WEEKNUM(C5,21),"00")),IF(MONTH(C5)=12,IF(WEEKDAY(EOMONTH(DATE(YEAR(C5),12,31),0),2)&lt;4,YEAR(C5)+1&amp;"/"&amp;TEXT(WEEKNUM(C5,21),"00"),YEAR(C5)&amp;"/"&amp;TEXT(WEEKNUM(C5,21),"00")),YEAR(C5)&amp;"/"&amp;TEXT(WEEKNUM(C5,21),"00")))</f>
        <v>2013/01</v>
      </c>
      <c r="D36">
        <f t="shared" ca="1" si="0"/>
        <v>336</v>
      </c>
      <c r="E36" t="str">
        <f t="shared" ca="1" si="1"/>
        <v>=JEŻELI(MIESIĄC(C5)=1;JEŻELI(DZIEŃ.TYG(C5;2)&lt;=4;ROK(C5)&amp;"/"&amp;TEKST(NUM.TYG(C5;21);"00");ROK(C5)-1&amp;"/"&amp;TEKST(NUM.TYG(C5;21);"00"));JEŻELI(MIESIĄC(C5)=12;JEŻELI(DZIEŃ.TYG(NR.SER.OST.DN.MIES(DATA(ROK(C5);12;31);0);2)&lt;4;ROK(C5)+1&amp;"/"&amp;TEKST(NUM.TYG(C5;21);"00");ROK(C5)&amp;"/"&amp;TEKST(NUM.TYG(C5;21);"00"));ROK(C5)&amp;"/"&amp;TEKST(NUM.TYG(C5;21);"00")))</v>
      </c>
    </row>
    <row r="37" spans="1:5" x14ac:dyDescent="0.25">
      <c r="A37">
        <v>30</v>
      </c>
      <c r="B37" s="3" t="s">
        <v>45</v>
      </c>
      <c r="C37" t="str">
        <f>TEXT(YEAR(C5)+IF(IF(OR((WEEKNUM(C5,2)-WEEKNUM(C5,21))&gt;1,(WEEKNUM(C5,21)-WEEKNUM(C5,2))&gt;1),(WEEKNUM(C5,2)-WEEKNUM(C5,21)),0)&gt;0,1,IF(IF(OR((WEEKNUM(C5,2)-WEEKNUM(C5,21))&gt;1,(WEEKNUM(C5,21)-WEEKNUM(C5,2))&gt;1),(WEEKNUM(C5,2)-WEEKNUM(C5,21)),0)&lt;0,-1,0))&amp;"/"&amp;WEEKNUM(C5,21),"RRRR/MM")</f>
        <v>2013/01</v>
      </c>
      <c r="D37">
        <f t="shared" ca="1" si="0"/>
        <v>295</v>
      </c>
      <c r="E37" t="str">
        <f t="shared" ca="1" si="1"/>
        <v>=TEKST(ROK(C5)+JEŻELI(JEŻELI(LUB((NUM.TYG(C5;2)-NUM.TYG(C5;21))&gt;1;(NUM.TYG(C5;21)-NUM.TYG(C5;2))&gt;1);(NUM.TYG(C5;2)-NUM.TYG(C5;21));0)&gt;0;1;JEŻELI(JEŻELI(LUB((NUM.TYG(C5;2)-NUM.TYG(C5;21))&gt;1;(NUM.TYG(C5;21)-NUM.TYG(C5;2))&gt;1);(NUM.TYG(C5;2)-NUM.TYG(C5;21));0)&lt;0;-1;0))&amp;"/"&amp;NUM.TYG(C5;21);"RRRR/MM")</v>
      </c>
    </row>
    <row r="38" spans="1:5" x14ac:dyDescent="0.25">
      <c r="A38">
        <v>31</v>
      </c>
      <c r="B38" s="3" t="s">
        <v>17</v>
      </c>
      <c r="C38" t="str">
        <f>YEAR(C5-WEEKDAY(C5,2)+4)&amp;"/"&amp;IF(LEN(_xlfn.ISOWEEKNUM(C5))=1,0&amp;_xlfn.ISOWEEKNUM(C5),_xlfn.ISOWEEKNUM(C5))</f>
        <v>2013/01</v>
      </c>
      <c r="D38">
        <f t="shared" ca="1" si="0"/>
        <v>94</v>
      </c>
      <c r="E38" t="str">
        <f t="shared" ca="1" si="1"/>
        <v>=ROK(C5-DZIEŃ.TYG(C5;2)+4)&amp;"/"&amp;JEŻELI(DŁ(ISO.NUM.TYG(C5))=1;0&amp;ISO.NUM.TYG(C5);ISO.NUM.TYG(C5))</v>
      </c>
    </row>
    <row r="39" spans="1:5" x14ac:dyDescent="0.25">
      <c r="A39">
        <v>32</v>
      </c>
      <c r="B39" s="3" t="s">
        <v>26</v>
      </c>
      <c r="C39" t="str">
        <f>IF(WEEKNUM(C5,2)-WEEKNUM(C5,21)&gt;=52,YEAR(C5)+1&amp;"/"&amp;TEXT(WEEKNUM(C5,21),"00"),IF(WEEKNUM(C5,2)-WEEKNUM(C5,21)&lt;=-51,YEAR(C5)-1&amp;"/"&amp;TEXT(WEEKNUM(C5,21),"00"),YEAR(C5)&amp;"/"&amp;TEXT(WEEKNUM(C5,21),"00")))</f>
        <v>2013/01</v>
      </c>
      <c r="D39">
        <f t="shared" ca="1" si="0"/>
        <v>204</v>
      </c>
      <c r="E39" t="str">
        <f t="shared" ca="1" si="1"/>
        <v>=JEŻELI(NUM.TYG(C5;2)-NUM.TYG(C5;21)&gt;=52;ROK(C5)+1&amp;"/"&amp;TEKST(NUM.TYG(C5;21);"00");JEŻELI(NUM.TYG(C5;2)-NUM.TYG(C5;21)&lt;=-51;ROK(C5)-1&amp;"/"&amp;TEKST(NUM.TYG(C5;21);"00");ROK(C5)&amp;"/"&amp;TEKST(NUM.TYG(C5;21);"00")))</v>
      </c>
    </row>
    <row r="40" spans="1:5" x14ac:dyDescent="0.25">
      <c r="A40">
        <v>33</v>
      </c>
      <c r="B40" s="3" t="s">
        <v>60</v>
      </c>
      <c r="C40" t="str">
        <f>IF(AND(MONTH(C5)=1,WEEKNUM(C5,21)&gt;1),YEAR(C5)-1,IF(AND(MONTH(C5)=12,WEEKNUM(C5,21)&lt;2),YEAR(C5)+1,YEAR(C5)))&amp;IF(LEN(WEEKNUM(C5,21))=1,"/0"&amp;WEEKNUM(C5,21),"/"&amp;WEEKNUM(C5,21))</f>
        <v>2013/01</v>
      </c>
      <c r="D40">
        <f t="shared" ref="D40:D64" ca="1" si="2">LEN(E40)</f>
        <v>187</v>
      </c>
      <c r="E40" t="str">
        <f t="shared" ref="E40:E64" ca="1" si="3">_xlfn.FORMULATEXT(C40)</f>
        <v>=JEŻELI(ORAZ(MIESIĄC(C5)=1;NUM.TYG(C5;21)&gt;1);ROK(C5)-1;JEŻELI(ORAZ(MIESIĄC(C5)=12;NUM.TYG(C5;21)&lt;2);ROK(C5)+1;ROK(C5)))&amp;JEŻELI(DŁ(NUM.TYG(C5;21))=1;"/0"&amp;NUM.TYG(C5;21);"/"&amp;NUM.TYG(C5;21))</v>
      </c>
    </row>
    <row r="41" spans="1:5" x14ac:dyDescent="0.25">
      <c r="A41">
        <v>34</v>
      </c>
      <c r="B41" s="3" t="s">
        <v>12</v>
      </c>
      <c r="C41" t="str">
        <f>IF(AND(MONTH(C5)=1,WEEKNUM(C5,21)&gt;1),YEAR(C5)-1,IF(AND(MONTH(C5)=12,WEEKNUM(C5,21)&lt;2),YEAR(C5)+1,YEAR(C5)))&amp;"/"&amp;WEEKNUM(C5,21)</f>
        <v>2013/1</v>
      </c>
      <c r="D41">
        <f t="shared" ca="1" si="2"/>
        <v>138</v>
      </c>
      <c r="E41" t="str">
        <f t="shared" ca="1" si="3"/>
        <v>=JEŻELI(ORAZ(MIESIĄC(C5)=1;NUM.TYG(C5;21)&gt;1);ROK(C5)-1;JEŻELI(ORAZ(MIESIĄC(C5)=12;NUM.TYG(C5;21)&lt;2);ROK(C5)+1;ROK(C5)))&amp;"/"&amp;NUM.TYG(C5;21)</v>
      </c>
    </row>
    <row r="42" spans="1:5" x14ac:dyDescent="0.25">
      <c r="A42">
        <v>35</v>
      </c>
      <c r="B42" s="3" t="s">
        <v>58</v>
      </c>
      <c r="C42" t="str">
        <f>_xlfn.IFS(
AND(C5&gt;DATE(YEAR(C5),1,3),C5&lt;DATE(YEAR(C5),12,28)),YEAR(C5),
AND(C5&lt;DATE(YEAR(C5),1,3),C5&gt;=DATE(YEAR(C5),1,1)+(4-WEEKDAY(DATE(YEAR(C5),1,4),2))),YEAR(C5),
AND(C5&lt;DATE(YEAR(C5),1,3),C5&lt;DATE(YEAR(C5),1,1)+(4-WEEKDAY(DATE(YEAR(C5),1,4),2))),YEAR(C5)-1,
AND(C5&gt;DATE(YEAR(C5),12,28),C5&lt;(DATE(YEAR(C5),12,25)+5-WEEKDAY(DATE(YEAR(C5),12,25))+(5&lt;WEEKDAY(DATE(YEAR(C5),12,25)))*7)-3+7),YEAR(C5),
AND(C5&gt;DATE(YEAR(C5),12,28),C5&gt;=(DATE(YEAR(C5),12,25)+5-WEEKDAY(DATE(YEAR(C5),12,25))+(5&lt;WEEKDAY(DATE(YEAR(C5),12,25)))*7)-3+7),YEAR(C5)+1)
&amp;"/"&amp;TEXT(WEEKNUM(C5,21),"0#")</f>
        <v>2013/01</v>
      </c>
      <c r="D42">
        <f t="shared" ca="1" si="2"/>
        <v>564</v>
      </c>
      <c r="E42" t="str">
        <f t="shared" ca="1" si="3"/>
        <v>=WARUNKI(
ORAZ(C5&gt;DATA(ROK(C5);1;3);C5&lt;DATA(ROK(C5);12;28));ROK(C5);
ORAZ(C5&lt;DATA(ROK(C5);1;3);C5&gt;=DATA(ROK(C5);1;1)+(4-DZIEŃ.TYG(DATA(ROK(C5);1;4);2)));ROK(C5);
ORAZ(C5&lt;DATA(ROK(C5);1;3);C5&lt;DATA(ROK(C5);1;1)+(4-DZIEŃ.TYG(DATA(ROK(C5);1;4);2)));ROK(C5)-1;
ORAZ(C5&gt;DATA(ROK(C5);12;28);C5&lt;(DATA(ROK(C5);12;25)+5-DZIEŃ.TYG(DATA(ROK(C5);12;25))+(5&lt;DZIEŃ.TYG(DATA(ROK(C5);12;25)))*7)-3+7);ROK(C5);
ORAZ(C5&gt;DATA(ROK(C5);12;28);C5&gt;=(DATA(ROK(C5);12;25)+5-DZIEŃ.TYG(DATA(ROK(C5);12;25))+(5&lt;DZIEŃ.TYG(DATA(ROK(C5);12;25)))*7)-3+7);ROK(C5)+1)
&amp;"/"&amp;TEKST(NUM.TYG(C5;21);"0#")</v>
      </c>
    </row>
    <row r="43" spans="1:5" x14ac:dyDescent="0.25">
      <c r="A43">
        <v>36</v>
      </c>
      <c r="B43" s="3" t="s">
        <v>27</v>
      </c>
      <c r="C43" t="str">
        <f>CONCATENATE(IF(MONTH(C5)=1,IF(WEEKNUM(C5,21)&gt;50,YEAR(C5)-1,YEAR(C5)),IF(MONTH(C5)=12,IF(WEEKNUM(C5,21)&lt;2,YEAR(C5)+1,YEAR(C5)),YEAR(C5))),"/",IF(WEEKNUM(C5,21)&lt;10,CONCATENATE("0",WEEKNUM(C5,21)),WEEKNUM(C5,21)))</f>
        <v>2013/01</v>
      </c>
      <c r="D43">
        <f t="shared" ca="1" si="2"/>
        <v>232</v>
      </c>
      <c r="E43" t="str">
        <f t="shared" ca="1" si="3"/>
        <v>=ZŁĄCZ.TEKSTY(JEŻELI(MIESIĄC(C5)=1;JEŻELI(NUM.TYG(C5;21)&gt;50;ROK(C5)-1;ROK(C5));JEŻELI(MIESIĄC(C5)=12;JEŻELI(NUM.TYG(C5;21)&lt;2;ROK(C5)+1;ROK(C5));ROK(C5)));"/";JEŻELI(NUM.TYG(C5;21)&lt;10;ZŁĄCZ.TEKSTY("0";NUM.TYG(C5;21));NUM.TYG(C5;21)))</v>
      </c>
    </row>
    <row r="44" spans="1:5" x14ac:dyDescent="0.25">
      <c r="A44">
        <v>37</v>
      </c>
      <c r="B44" s="3" t="s">
        <v>14</v>
      </c>
      <c r="C44" t="str">
        <f>IF(C5="","",IF(AND(MONTH(C5)=1,WEEKNUM(C5,21)&gt;=52),YEAR(C5)-1&amp;"/"&amp;_xlfn.BASE(WEEKNUM(C5,21),10,2),IF(AND(MONTH(C5)=12,WEEKNUM(C5,21)=1),YEAR(C5)+1&amp;"/"&amp;_xlfn.BASE(WEEKNUM(C5,21),10,2),YEAR(C5)&amp;"/"&amp;_xlfn.BASE(WEEKNUM(C5,21),10,2))))</f>
        <v>2013/01</v>
      </c>
      <c r="D44">
        <f t="shared" ca="1" si="2"/>
        <v>240</v>
      </c>
      <c r="E44" t="str">
        <f t="shared" ca="1" si="3"/>
        <v>=JEŻELI(C5="";"";JEŻELI(ORAZ(MIESIĄC(C5)=1;NUM.TYG(C5;21)&gt;=52);ROK(C5)-1&amp;"/"&amp;PODSTAWA(NUM.TYG(C5;21);10;2);JEŻELI(ORAZ(MIESIĄC(C5)=12;NUM.TYG(C5;21)=1);ROK(C5)+1&amp;"/"&amp;PODSTAWA(NUM.TYG(C5;21);10;2);ROK(C5)&amp;"/"&amp;PODSTAWA(NUM.TYG(C5;21);10;2))))</v>
      </c>
    </row>
    <row r="45" spans="1:5" x14ac:dyDescent="0.25">
      <c r="A45">
        <v>38</v>
      </c>
      <c r="B45" s="3" t="s">
        <v>11</v>
      </c>
      <c r="C45" t="str">
        <f>IF(AND(WEEKNUM(C5,21)&gt;51,MONTH(C5)&lt;2),YEAR(C5)-1,IF(AND(WEEKNUM(C5,21)&lt;51,MONTH(C5)&gt;11),YEAR(C5)+1,YEAR(C5)))&amp;"/"&amp;IF(WEEKNUM(C5,21)&gt;9,WEEKNUM(C5,21),TEXT(WEEKNUM(C5,21),"00"))</f>
        <v>2013/01</v>
      </c>
      <c r="D45">
        <f t="shared" ca="1" si="2"/>
        <v>192</v>
      </c>
      <c r="E45" t="str">
        <f t="shared" ca="1" si="3"/>
        <v>=JEŻELI(ORAZ(NUM.TYG(C5;21)&gt;51;MIESIĄC(C5)&lt;2);ROK(C5)-1;JEŻELI(ORAZ(NUM.TYG(C5;21)&lt;51;MIESIĄC(C5)&gt;11);ROK(C5)+1;ROK(C5)))&amp;"/"&amp;JEŻELI(NUM.TYG(C5;21)&gt;9;NUM.TYG(C5;21);TEKST(NUM.TYG(C5;21);"00"))</v>
      </c>
    </row>
    <row r="46" spans="1:5" x14ac:dyDescent="0.25">
      <c r="A46">
        <v>39</v>
      </c>
      <c r="B46" s="3" t="s">
        <v>25</v>
      </c>
      <c r="C46" t="str">
        <f>CONCATENATE(IF(AND(MONTH(C5)=12,WEEKNUM(C5,21)=1),YEAR(C5)+1,IF(AND(MONTH(C5)=12,WEEKNUM(C5,21)&lt;&gt;1),YEAR(C5),IF(AND(MONTH(C5)=1,WEEKNUM(C5,21)&gt;5),YEAR(C5)-1,YEAR(C5)))),"/",IF(LEN(WEEKNUM(C5,21))&gt;1,WEEKNUM(C5,21),CONCATENATE("0",WEEKNUM(C5,21))))</f>
        <v>2013/01</v>
      </c>
      <c r="D46">
        <f t="shared" ca="1" si="2"/>
        <v>269</v>
      </c>
      <c r="E46" t="str">
        <f t="shared" ca="1" si="3"/>
        <v>=ZŁĄCZ.TEKSTY(JEŻELI(ORAZ(MIESIĄC(C5)=12;NUM.TYG(C5;21)=1);ROK(C5)+1;JEŻELI(ORAZ(MIESIĄC(C5)=12;NUM.TYG(C5;21)&lt;&gt;1);ROK(C5);JEŻELI(ORAZ(MIESIĄC(C5)=1;NUM.TYG(C5;21)&gt;5);ROK(C5)-1;ROK(C5))));"/";JEŻELI(DŁ(NUM.TYG(C5;21))&gt;1;NUM.TYG(C5;21);ZŁĄCZ.TEKSTY("0";NUM.TYG(C5;21))))</v>
      </c>
    </row>
    <row r="47" spans="1:5" x14ac:dyDescent="0.25">
      <c r="A47">
        <v>40</v>
      </c>
      <c r="B47" s="3" t="s">
        <v>22</v>
      </c>
      <c r="C47" t="str">
        <f>IF(WEEKNUM(C5,21)&gt;=52,YEAR(DATE(YEAR(C5),1,1)+WEEKNUM(C5)*7)-1,YEAR(DATE(YEAR(C5),1,1)+WEEKNUM(C5)*7))&amp;"/"&amp;IF(LEN(WEEKNUM(C5,21))=2,WEEKNUM(C5,21),"0"&amp;WEEKNUM(C5,21))</f>
        <v>2013/01</v>
      </c>
      <c r="D47">
        <f t="shared" ca="1" si="2"/>
        <v>170</v>
      </c>
      <c r="E47" t="str">
        <f t="shared" ca="1" si="3"/>
        <v>=JEŻELI(NUM.TYG(C5;21)&gt;=52;ROK(DATA(ROK(C5);1;1)+NUM.TYG(C5)*7)-1;ROK(DATA(ROK(C5);1;1)+NUM.TYG(C5)*7))&amp;"/"&amp;JEŻELI(DŁ(NUM.TYG(C5;21))=2;NUM.TYG(C5;21);"0"&amp;NUM.TYG(C5;21))</v>
      </c>
    </row>
    <row r="48" spans="1:5" x14ac:dyDescent="0.25">
      <c r="A48">
        <v>41</v>
      </c>
      <c r="B48" s="3" t="s">
        <v>7</v>
      </c>
      <c r="C48" t="str">
        <f>IF(AND(MONTH(C5)=12,WEEKNUM(C5,21)=1,WEEKDAY(C5,2)&lt;4),YEAR(C5)+1,IF(AND(MONTH(C5)=1,WEEKNUM(C5,21)&gt;=52),YEAR(C5)-1,YEAR(C5)))&amp;"/"&amp;TEXT(WEEKNUM(C5,21),"00")</f>
        <v>2013/01</v>
      </c>
      <c r="D48">
        <f t="shared" ca="1" si="2"/>
        <v>170</v>
      </c>
      <c r="E48" t="str">
        <f t="shared" ca="1" si="3"/>
        <v>=JEŻELI(ORAZ(MIESIĄC(C5)=12;NUM.TYG(C5;21)=1;DZIEŃ.TYG(C5;2)&lt;4);ROK(C5)+1;JEŻELI(ORAZ(MIESIĄC(C5)=1;NUM.TYG(C5;21)&gt;=52);ROK(C5)-1;ROK(C5)))&amp;"/"&amp;TEKST(NUM.TYG(C5;21);"00")</v>
      </c>
    </row>
    <row r="49" spans="1:5" x14ac:dyDescent="0.25">
      <c r="A49">
        <v>42</v>
      </c>
      <c r="B49" s="3" t="s">
        <v>49</v>
      </c>
      <c r="C49" t="str">
        <f>IF(AND(MONTH(C5)=1,WEEKNUM(C5,21)&gt;1),YEAR(C5)-1,IF(AND(MONTH(C5)=12,WEEKNUM(C5,21)=1),YEAR(C5)+1,YEAR(C5)))&amp;"/"&amp;TEXT(WEEKNUM(C5,21),"00")</f>
        <v>2013/01</v>
      </c>
      <c r="D49">
        <f t="shared" ca="1" si="2"/>
        <v>150</v>
      </c>
      <c r="E49" t="str">
        <f t="shared" ca="1" si="3"/>
        <v>=JEŻELI(ORAZ(MIESIĄC(C5)=1;NUM.TYG(C5;21)&gt;1);ROK(C5)-1;JEŻELI(ORAZ(MIESIĄC(C5)=12;NUM.TYG(C5;21)=1);ROK(C5)+1;ROK(C5)))&amp;"/"&amp;TEKST(NUM.TYG(C5;21);"00")</v>
      </c>
    </row>
    <row r="50" spans="1:5" x14ac:dyDescent="0.25">
      <c r="A50">
        <v>43</v>
      </c>
      <c r="B50" s="3" t="s">
        <v>9</v>
      </c>
      <c r="C50" t="str">
        <f>CONCATENATE(
IF(WEEKNUM(C5,21)-WEEKNUM(C5,2)&lt;=-50,YEAR(C5)+1,IF(WEEKNUM(C5,21)-WEEKNUM(C5,2)&gt;=50,YEAR(C5)-1,YEAR(C5))),
"/",
REPT("0",2-LEN(WEEKNUM(C5,21))),WEEKNUM(C5,21))</f>
        <v>2013/01</v>
      </c>
      <c r="D50">
        <f t="shared" ca="1" si="2"/>
        <v>178</v>
      </c>
      <c r="E50" t="str">
        <f t="shared" ca="1" si="3"/>
        <v>=ZŁĄCZ.TEKSTY(
JEŻELI(NUM.TYG(C5;21)-NUM.TYG(C5;2)&lt;=-50;ROK(C5)+1;JEŻELI(NUM.TYG(C5;21)-NUM.TYG(C5;2)&gt;=50;ROK(C5)-1;ROK(C5)));
"/";
POWT("0";2-DŁ(NUM.TYG(C5;21)));NUM.TYG(C5;21))</v>
      </c>
    </row>
    <row r="51" spans="1:5" x14ac:dyDescent="0.25">
      <c r="A51">
        <v>44</v>
      </c>
      <c r="B51" s="3" t="s">
        <v>33</v>
      </c>
      <c r="C51" t="str">
        <f>IF(AND(MONTH(C5)=1,WEEKNUM(C5,21)&gt;1),YEAR(C5)-1,IF(AND(MONTH(C5)=12,WEEKNUM(C5,21)=1),YEAR(C5)+1,YEAR(C5)))&amp;"/"&amp;IF(LEN(WEEKNUM(C5,21))=2,WEEKNUM(C5,21),"0"&amp;WEEKNUM(C5,21))</f>
        <v>2013/01</v>
      </c>
      <c r="D51">
        <f t="shared" ca="1" si="2"/>
        <v>186</v>
      </c>
      <c r="E51" t="str">
        <f t="shared" ca="1" si="3"/>
        <v>=JEŻELI(ORAZ(MIESIĄC(C5)=1;NUM.TYG(C5;21)&gt;1);ROK(C5)-1;JEŻELI(ORAZ(MIESIĄC(C5)=12;NUM.TYG(C5;21)=1);ROK(C5)+1;ROK(C5)))&amp;"/"&amp;JEŻELI(DŁ(NUM.TYG(C5;21))=2;NUM.TYG(C5;21);"0"&amp;NUM.TYG(C5;21))</v>
      </c>
    </row>
    <row r="52" spans="1:5" x14ac:dyDescent="0.25">
      <c r="A52">
        <v>45</v>
      </c>
      <c r="B52" s="3" t="s">
        <v>36</v>
      </c>
      <c r="C52" t="str">
        <f>YEAR(C5)+IF(WEEKNUM(C5,21)-WEEKNUM(C5,2)&gt;1,-1,0)+IF(WEEKNUM(C5,21)-WEEKNUM(C5,2)&lt;-1,1,0) &amp;"/"&amp; RIGHT("0"&amp;WEEKNUM(C5,21),2)</f>
        <v>2013/01</v>
      </c>
      <c r="D52">
        <f t="shared" ca="1" si="2"/>
        <v>130</v>
      </c>
      <c r="E52" t="str">
        <f t="shared" ca="1" si="3"/>
        <v>=ROK(C5)+JEŻELI(NUM.TYG(C5;21)-NUM.TYG(C5;2)&gt;1;-1;0)+JEŻELI(NUM.TYG(C5;21)-NUM.TYG(C5;2)&lt;-1;1;0) &amp;"/"&amp; PRAWY("0"&amp;NUM.TYG(C5;21);2)</v>
      </c>
    </row>
    <row r="53" spans="1:5" x14ac:dyDescent="0.25">
      <c r="A53">
        <v>46</v>
      </c>
      <c r="B53" s="3" t="s">
        <v>39</v>
      </c>
      <c r="C53" t="str">
        <f>IF(ROUNDUP((C5-DATE(YEAR(C5),1,1)+1+WEEKDAY(DATE(YEAR(C5),1,1),3))/7-ROUNDDOWN(WEEKDAY(DATE(YEAR(C5),1,1),3)/4,0),0)&gt;52,IF(ROUNDUP((C5-DATE(YEAR(C5)+1,1,1)+1+WEEKDAY(DATE(YEAR(C5)+1,1,1),3))/7-ROUNDDOWN(WEEKDAY(DATE(YEAR(C5)+1,1,1),3)/4,0),0)&gt;0,YEAR(C5)+1&amp;"/"&amp;ROUNDUP((C5-DATE(YEAR(C5)+1,1,1)+1+WEEKDAY(DATE(YEAR(C5)+1,1,1),3))/7-ROUNDDOWN(WEEKDAY(DATE(YEAR(C5)+1,1,1),3)/4,0),0),YEAR(C5)&amp;"/"&amp;ROUNDUP((C5-DATE(YEAR(C5),1,1)+1+WEEKDAY(DATE(YEAR(C5),1,1),3))/7-ROUNDDOWN(WEEKDAY(DATE(YEAR(C5),1,1),3)/4,0),0)),IF(ROUNDUP((C5-DATE(YEAR(C5),1,1)+1+WEEKDAY(DATE(YEAR(C5),1,1),3))/7-ROUNDDOWN(WEEKDAY(DATE(YEAR(C5),1,1),3)/4,0),0)&gt;0,YEAR(C5)&amp;"/"&amp;ROUNDUP((C5-DATE(YEAR(C5),1,1)+1+WEEKDAY(DATE(YEAR(C5),1,1),3))/7-ROUNDDOWN(WEEKDAY(DATE(YEAR(C5),1,1),3)/4,0),0),YEAR(C5)-1&amp;"/"&amp;ROUNDUP((C5-DATE(YEAR(C5)-1,1,1)+1+WEEKDAY(DATE(YEAR(C5)-1,1,1),3))/7-ROUNDDOWN(WEEKDAY(DATE(YEAR(C5)-1,1,1),3)/4,0),0)))</f>
        <v>2013/1</v>
      </c>
      <c r="D53">
        <f t="shared" ca="1" si="2"/>
        <v>927</v>
      </c>
      <c r="E53" t="str">
        <f t="shared" ca="1" si="3"/>
        <v>=JEŻELI(ZAOKR.GÓRA((C5-DATA(ROK(C5);1;1)+1+DZIEŃ.TYG(DATA(ROK(C5);1;1);3))/7-ZAOKR.DÓŁ(DZIEŃ.TYG(DATA(ROK(C5);1;1);3)/4;0);0)&gt;52;JEŻELI(ZAOKR.GÓRA((C5-DATA(ROK(C5)+1;1;1)+1+DZIEŃ.TYG(DATA(ROK(C5)+1;1;1);3))/7-ZAOKR.DÓŁ(DZIEŃ.TYG(DATA(ROK(C5)+1;1;1);3)/4;0);0)&gt;0;ROK(C5)+1&amp;"/"&amp;ZAOKR.GÓRA((C5-DATA(ROK(C5)+1;1;1)+1+DZIEŃ.TYG(DATA(ROK(C5)+1;1;1);3))/7-ZAOKR.DÓŁ(DZIEŃ.TYG(DATA(ROK(C5)+1;1;1);3)/4;0);0);ROK(C5)&amp;"/"&amp;ZAOKR.GÓRA((C5-DATA(ROK(C5);1;1)+1+DZIEŃ.TYG(DATA(ROK(C5);1;1);3))/7-ZAOKR.DÓŁ(DZIEŃ.TYG(DATA(ROK(C5);1;1);3)/4;0);0));JEŻELI(ZAOKR.GÓRA((C5-DATA(ROK(C5);1;1)+1+DZIEŃ.TYG(DATA(ROK(C5);1;1);3))/7-ZAOKR.DÓŁ(DZIEŃ.TYG(DATA(ROK(C5);1;1);3)/4;0);0)&gt;0;ROK(C5)&amp;"/"&amp;ZAOKR.GÓRA((C5-DATA(ROK(C5);1;1)+1+DZIEŃ.TYG(DATA(ROK(C5);1;1);3))/7-ZAOKR.DÓŁ(DZIEŃ.TYG(DATA(ROK(C5);1;1);3)/4;0);0);ROK(C5)-1&amp;"/"&amp;ZAOKR.GÓRA((C5-DATA(ROK(C5)-1;1;1)+1+DZIEŃ.TYG(DATA(ROK(C5)-1;1;1);3))/7-ZAOKR.DÓŁ(DZIEŃ.TYG(DATA(ROK(C5)-1;1;1);3)/4;0);0)))</v>
      </c>
    </row>
    <row r="54" spans="1:5" x14ac:dyDescent="0.25">
      <c r="A54">
        <v>47</v>
      </c>
      <c r="B54" s="3" t="s">
        <v>44</v>
      </c>
      <c r="C54" t="str">
        <f>IF(AND(_xlfn.ISOWEEKNUM(C5)&gt;1,_xlfn.ISOWEEKNUM(C5)&lt;52),YEAR(C5),IF(MONTH(C5)=1,IF(_xlfn.ISOWEEKNUM(C5)=1,YEAR(C5),YEAR(C5)-1),IF(_xlfn.ISOWEEKNUM(C5)=1,YEAR(C5)+1,YEAR(C5))))&amp;"/"&amp;IF(LEN(_xlfn.ISOWEEKNUM(C5))=2,_xlfn.ISOWEEKNUM(C5),"0"&amp;_xlfn.ISOWEEKNUM(C5))</f>
        <v>2013/01</v>
      </c>
      <c r="D54">
        <f t="shared" ca="1" si="2"/>
        <v>239</v>
      </c>
      <c r="E54" t="str">
        <f t="shared" ca="1" si="3"/>
        <v>=JEŻELI(ORAZ(ISO.NUM.TYG(C5)&gt;1;ISO.NUM.TYG(C5)&lt;52);ROK(C5);JEŻELI(MIESIĄC(C5)=1;JEŻELI(ISO.NUM.TYG(C5)=1;ROK(C5);ROK(C5)-1);JEŻELI(ISO.NUM.TYG(C5)=1;ROK(C5)+1;ROK(C5))))&amp;"/"&amp;JEŻELI(DŁ(ISO.NUM.TYG(C5))=2;ISO.NUM.TYG(C5);"0"&amp;ISO.NUM.TYG(C5))</v>
      </c>
    </row>
    <row r="55" spans="1:5" x14ac:dyDescent="0.25">
      <c r="A55">
        <v>48</v>
      </c>
      <c r="B55" s="3" t="s">
        <v>40</v>
      </c>
      <c r="C55" t="str">
        <f>CONCATENATE(YEAR(C5)+TRUNC((WEEKNUM(C5,2)-WEEKNUM(C5,21))/50),"/",TEXT(WEEKNUM(C5,21),"00"))</f>
        <v>2013/01</v>
      </c>
      <c r="D55">
        <f t="shared" ca="1" si="2"/>
        <v>100</v>
      </c>
      <c r="E55" t="str">
        <f t="shared" ca="1" si="3"/>
        <v>=ZŁĄCZ.TEKSTY(ROK(C5)+LICZBA.CAŁK((NUM.TYG(C5;2)-NUM.TYG(C5;21))/50);"/";TEKST(NUM.TYG(C5;21);"00"))</v>
      </c>
    </row>
    <row r="56" spans="1:5" x14ac:dyDescent="0.25">
      <c r="A56">
        <v>49</v>
      </c>
      <c r="B56" s="3" t="s">
        <v>21</v>
      </c>
      <c r="C56" t="str">
        <f>IF(AND(_xlfn.ISOWEEKNUM(C5)&gt;51,MONTH(C5)=1),CONCATENATE(YEAR(C5)-1,"/",RIGHT("00"&amp;_xlfn.ISOWEEKNUM(C5),2)),IF(AND(_xlfn.ISOWEEKNUM(C5)=1,MONTH(C5)=12),CONCATENATE(YEAR(C5)+1,"/",RIGHT("00"&amp;_xlfn.ISOWEEKNUM(C5),2)),CONCATENATE(YEAR(C5),"/",RIGHT("00"&amp;_xlfn.ISOWEEKNUM(C5),2))))</f>
        <v>2013/01</v>
      </c>
      <c r="D56">
        <f t="shared" ca="1" si="2"/>
        <v>266</v>
      </c>
      <c r="E56" t="str">
        <f t="shared" ca="1" si="3"/>
        <v>=JEŻELI(ORAZ(ISO.NUM.TYG(C5)&gt;51;MIESIĄC(C5)=1);ZŁĄCZ.TEKSTY(ROK(C5)-1;"/";PRAWY("00"&amp;ISO.NUM.TYG(C5);2));JEŻELI(ORAZ(ISO.NUM.TYG(C5)=1;MIESIĄC(C5)=12);ZŁĄCZ.TEKSTY(ROK(C5)+1;"/";PRAWY("00"&amp;ISO.NUM.TYG(C5);2));ZŁĄCZ.TEKSTY(ROK(C5);"/";PRAWY("00"&amp;ISO.NUM.TYG(C5);2))))</v>
      </c>
    </row>
    <row r="57" spans="1:5" x14ac:dyDescent="0.25">
      <c r="A57">
        <v>50</v>
      </c>
      <c r="B57" s="3" t="s">
        <v>10</v>
      </c>
      <c r="C57" t="str">
        <f>_xlfn.CONCAT(YEAR(C5-WEEKDAY(C5-1)+4),"/",TEXT(_xlfn.ISOWEEKNUM(C5),"00"))</f>
        <v>2013/01</v>
      </c>
      <c r="D57">
        <f t="shared" ca="1" si="2"/>
        <v>71</v>
      </c>
      <c r="E57" t="str">
        <f t="shared" ca="1" si="3"/>
        <v>=ZŁĄCZ.TEKST(ROK(C5-DZIEŃ.TYG(C5-1)+4);"/";TEKST(ISO.NUM.TYG(C5);"00"))</v>
      </c>
    </row>
    <row r="58" spans="1:5" x14ac:dyDescent="0.25">
      <c r="A58">
        <v>51</v>
      </c>
      <c r="B58" s="3" t="s">
        <v>13</v>
      </c>
      <c r="C58" t="str">
        <f>IF(AND(MONTH(C5)=12,WEEKNUM(C5,21)=1),YEAR(C5)+1,IF(AND(MONTH(C5)=1,WEEKNUM(C5,21)&gt;50),YEAR(C5)-1,YEAR(C5)))&amp;"/"&amp;TEXT(WEEKNUM(C5,21),"00")</f>
        <v>2013/01</v>
      </c>
      <c r="D58">
        <f t="shared" ca="1" si="2"/>
        <v>151</v>
      </c>
      <c r="E58" t="str">
        <f t="shared" ca="1" si="3"/>
        <v>=JEŻELI(ORAZ(MIESIĄC(C5)=12;NUM.TYG(C5;21)=1);ROK(C5)+1;JEŻELI(ORAZ(MIESIĄC(C5)=1;NUM.TYG(C5;21)&gt;50);ROK(C5)-1;ROK(C5)))&amp;"/"&amp;TEKST(NUM.TYG(C5;21);"00")</v>
      </c>
    </row>
    <row r="59" spans="1:5" x14ac:dyDescent="0.25">
      <c r="A59">
        <v>52</v>
      </c>
      <c r="B59" s="3" t="s">
        <v>31</v>
      </c>
      <c r="C59" t="str">
        <f>IF(AND(WEEKNUM(C5,21)&gt;1,MONTH(C5)=1),YEAR(C5)-1&amp;"/"&amp;IF(LEN(WEEKNUM(C5,21))=1,"0"&amp;WEEKNUM(C5,21),WEEKNUM(C5,21)),IF(AND(WEEKNUM(C5,21)=1,MONTH(C5)=12),YEAR(C5)+1&amp;"/"&amp;IF(LEN(WEEKNUM(C5,21))=1,"0"&amp;WEEKNUM(C5,21),WEEKNUM(C5,21)),YEAR(C5)&amp;"/"&amp;IF(LEN(WEEKNUM(C5,21))=1,"0"&amp;WEEKNUM(C5,21),WEEKNUM(C5,21))))</f>
        <v>2013/01</v>
      </c>
      <c r="D59">
        <f t="shared" ca="1" si="2"/>
        <v>320</v>
      </c>
      <c r="E59" t="str">
        <f t="shared" ca="1" si="3"/>
        <v>=JEŻELI(ORAZ(NUM.TYG(C5;21)&gt;1;MIESIĄC(C5)=1);ROK(C5)-1&amp;"/"&amp;JEŻELI(DŁ(NUM.TYG(C5;21))=1;"0"&amp;NUM.TYG(C5;21);NUM.TYG(C5;21));JEŻELI(ORAZ(NUM.TYG(C5;21)=1;MIESIĄC(C5)=12);ROK(C5)+1&amp;"/"&amp;JEŻELI(DŁ(NUM.TYG(C5;21))=1;"0"&amp;NUM.TYG(C5;21);NUM.TYG(C5;21));ROK(C5)&amp;"/"&amp;JEŻELI(DŁ(NUM.TYG(C5;21))=1;"0"&amp;NUM.TYG(C5;21);NUM.TYG(C5;21))))</v>
      </c>
    </row>
    <row r="60" spans="1:5" x14ac:dyDescent="0.25">
      <c r="A60">
        <v>53</v>
      </c>
      <c r="B60" s="3" t="s">
        <v>62</v>
      </c>
      <c r="C60" t="str">
        <f>IF(TRUNC((C5+1-DATE(YEAR(C5),1,1)-WEEKDAY(C5,2)+10)/7)=0,(YEAR(C5)-1)&amp;"/"&amp;TEXT(52+(MOD((YEAR(C5)-1)+TRUNC((YEAR(C5)-1)/4)-TRUNC((YEAR(C5)-1)/100)+TRUNC((YEAR(C5)-1)/400),7)=4),"00"),IF(TRUNC((C5+1-DATE(YEAR(C5),1,1)-WEEKDAY(C5,2)+10)/7)=53,(YEAR(C5)+(TRUNC((C5+1-DATE(YEAR(C5),1,1)-WEEKDAY(C5,2)+10)/7)&gt;52+(MOD(YEAR(C5)+TRUNC(YEAR(C5)/4)-TRUNC(YEAR(C5)/100)+TRUNC(YEAR(C5)/400),7)=4)))&amp;"/"&amp;TEXT(53-(TRUNC((C5+1-DATE(YEAR(C5),1,1)-WEEKDAY(C5,2)+10)/7)&gt;52+(MOD(YEAR(C5)+TRUNC(YEAR(C5)/4)-TRUNC(YEAR(C5)/100)+TRUNC(YEAR(C5)/400),7)=4))*52,"00"),YEAR(C5)&amp;"/"&amp;TEXT(TRUNC((C5+1-DATE(YEAR(C5),1,1)-WEEKDAY(C5,2)+10)/7),"00")))</f>
        <v>2013/01</v>
      </c>
      <c r="D60">
        <f t="shared" ca="1" si="2"/>
        <v>705</v>
      </c>
      <c r="E60" t="str">
        <f t="shared" ca="1" si="3"/>
        <v>=JEŻELI(LICZBA.CAŁK((C5+1-DATA(ROK(C5);1;1)-DZIEŃ.TYG(C5;2)+10)/7)=0;(ROK(C5)-1)&amp;"/"&amp;TEKST(52+(MOD((ROK(C5)-1)+LICZBA.CAŁK((ROK(C5)-1)/4)-LICZBA.CAŁK((ROK(C5)-1)/100)+LICZBA.CAŁK((ROK(C5)-1)/400);7)=4);"00");JEŻELI(LICZBA.CAŁK((C5+1-DATA(ROK(C5);1;1)-DZIEŃ.TYG(C5;2)+10)/7)=53;(ROK(C5)+(LICZBA.CAŁK((C5+1-DATA(ROK(C5);1;1)-DZIEŃ.TYG(C5;2)+10)/7)&gt;52+(MOD(ROK(C5)+LICZBA.CAŁK(ROK(C5)/4)-LICZBA.CAŁK(ROK(C5)/100)+LICZBA.CAŁK(ROK(C5)/400);7)=4)))&amp;"/"&amp;TEKST(53-(LICZBA.CAŁK((C5+1-DATA(ROK(C5);1;1)-DZIEŃ.TYG(C5;2)+10)/7)&gt;52+(MOD(ROK(C5)+LICZBA.CAŁK(ROK(C5)/4)-LICZBA.CAŁK(ROK(C5)/100)+LICZBA.CAŁK(ROK(C5)/400);7)=4))*52;"00");ROK(C5)&amp;"/"&amp;TEKST(LICZBA.CAŁK((C5+1-DATA(ROK(C5);1;1)-DZIEŃ.TYG(C5;2)+10)/7);"00")))</v>
      </c>
    </row>
    <row r="61" spans="1:5" x14ac:dyDescent="0.25">
      <c r="A61">
        <v>54</v>
      </c>
      <c r="B61" s="3" t="s">
        <v>8</v>
      </c>
      <c r="C61" t="str">
        <f>IF(AND(ROUND(TEXT(C5,"MM"),0)=1,OR(ROUND(WEEKNUM(C5,21),0)=52,ROUND(WEEKNUM(C5,21),0)=53)),TEXT(C5,"RRRR")-1,IF(AND(ROUND(TEXT(C5,"MM"),0)=12,ROUND(WEEKNUM(C5,21),0)=1),TEXT(C5,"RRRR")+1,TEXT(C5,"RRRR")))&amp;"/"&amp;IF(LEN(WEEKNUM(C5,21))=2,WEEKNUM(C5,21),("0"&amp;WEEKNUM(C5,21)))</f>
        <v>2013/01</v>
      </c>
      <c r="D61">
        <f t="shared" ca="1" si="2"/>
        <v>290</v>
      </c>
      <c r="E61" t="str">
        <f t="shared" ca="1" si="3"/>
        <v>=JEŻELI(ORAZ(ZAOKR(TEKST(C5;"MM");0)=1;LUB(ZAOKR(NUM.TYG(C5;21);0)=52;ZAOKR(NUM.TYG(C5;21);0)=53));TEKST(C5;"RRRR")-1;JEŻELI(ORAZ(ZAOKR(TEKST(C5;"MM");0)=12;ZAOKR(NUM.TYG(C5;21);0)=1);TEKST(C5;"RRRR")+1;TEKST(C5;"RRRR")))&amp;"/"&amp;JEŻELI(DŁ(NUM.TYG(C5;21))=2;NUM.TYG(C5;21);("0"&amp;NUM.TYG(C5;21)))</v>
      </c>
    </row>
    <row r="62" spans="1:5" x14ac:dyDescent="0.25">
      <c r="A62">
        <v>55</v>
      </c>
      <c r="B62" s="3" t="s">
        <v>16</v>
      </c>
      <c r="C62" t="str">
        <f>(YEAR(C5)-(OR(WEEKNUM(C5,21)*MONTH(C5)={52;53}))+(WEEKNUM(C5,21)*MONTH(C5)=12))&amp;"/"&amp;TEXT(WEEKNUM(C5,21),"00")</f>
        <v>2013/01</v>
      </c>
      <c r="D62">
        <f t="shared" ca="1" si="2"/>
        <v>115</v>
      </c>
      <c r="E62" t="str">
        <f t="shared" ca="1" si="3"/>
        <v>=(ROK(C5)-(LUB(NUM.TYG(C5;21)*MIESIĄC(C5)={52;53}))+(NUM.TYG(C5;21)*MIESIĄC(C5)=12))&amp;"/"&amp;TEKST(NUM.TYG(C5;21);"00")</v>
      </c>
    </row>
    <row r="63" spans="1:5" x14ac:dyDescent="0.25">
      <c r="A63">
        <v>56</v>
      </c>
      <c r="B63" s="3" t="s">
        <v>30</v>
      </c>
      <c r="C63" t="str">
        <f>IF(MONTH(C5)=1,IF(WEEKNUM(C5,21)&gt;51,YEAR(C5)-1,YEAR(C5)),IF(MONTH(C5)=12,IF(WEEKNUM(C5,21)=1,YEAR(C5)+1,YEAR(C5)),YEAR(C5)))&amp;"/"&amp;TEXT(WEEKNUM(C5,21),"00")</f>
        <v>2013/01</v>
      </c>
      <c r="D63">
        <f t="shared" ca="1" si="2"/>
        <v>171</v>
      </c>
      <c r="E63" t="str">
        <f t="shared" ca="1" si="3"/>
        <v>=JEŻELI(MIESIĄC(C5)=1;JEŻELI(NUM.TYG(C5;21)&gt;51;ROK(C5)-1;ROK(C5));JEŻELI(MIESIĄC(C5)=12;JEŻELI(NUM.TYG(C5;21)=1;ROK(C5)+1;ROK(C5));ROK(C5)))&amp;"/"&amp;TEKST(NUM.TYG(C5;21);"00")</v>
      </c>
    </row>
    <row r="64" spans="1:5" x14ac:dyDescent="0.25">
      <c r="A64">
        <v>57</v>
      </c>
      <c r="B64" s="3" t="s">
        <v>57</v>
      </c>
      <c r="C64" t="str">
        <f>IF(ABS(WEEKNUM(C5,2)-WEEKNUM(C5,21))&gt;50,IF(WEEKNUM(C5,2)-WEEKNUM(C5,21)&gt;50,YEAR(C5+365),YEAR(C5-365)),YEAR(C5))&amp;"/"&amp;WEEKNUM(C5,21)</f>
        <v>2013/1</v>
      </c>
      <c r="D64">
        <f t="shared" ca="1" si="2"/>
        <v>145</v>
      </c>
      <c r="E64" t="str">
        <f t="shared" ca="1" si="3"/>
        <v>=JEŻELI(MODUŁ.LICZBY(NUM.TYG(C5;2)-NUM.TYG(C5;21))&gt;50;JEŻELI(NUM.TYG(C5;2)-NUM.TYG(C5;21)&gt;50;ROK(C5+365);ROK(C5-365));ROK(C5))&amp;"/"&amp;NUM.TYG(C5;21)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pmsocho</vt:lpstr>
      <vt:lpstr>ex-768</vt:lpstr>
      <vt:lpstr>ex-768 zrobione</vt:lpstr>
      <vt:lpstr>Hall of Fame</vt:lpstr>
      <vt:lpstr>Rozwiązania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 - pmsocho.com</cp:lastModifiedBy>
  <dcterms:created xsi:type="dcterms:W3CDTF">2013-05-01T20:50:29Z</dcterms:created>
  <dcterms:modified xsi:type="dcterms:W3CDTF">2017-12-20T23:17:15Z</dcterms:modified>
  <cp:category>Excel, pmsocho, Piotr Majcher</cp:category>
</cp:coreProperties>
</file>